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45" windowWidth="28455" windowHeight="11700"/>
  </bookViews>
  <sheets>
    <sheet name="CFO Dashboard" sheetId="1" r:id="rId1"/>
    <sheet name="ROI Kalkulator" sheetId="2" r:id="rId2"/>
    <sheet name="Audit podaci" sheetId="3" r:id="rId3"/>
    <sheet name="Detaljni model" sheetId="4" r:id="rId4"/>
    <sheet name="Uputstvo" sheetId="5" r:id="rId5"/>
  </sheets>
  <definedNames>
    <definedName name="_xlnm.Print_Area" localSheetId="0">'CFO Dashboard'!$A$1:$L$54</definedName>
    <definedName name="_xlnm.Print_Area" localSheetId="1">'ROI Kalkulator'!$A$1:$L$46</definedName>
  </definedNames>
  <calcPr calcId="125725" forceFullCalc="1"/>
</workbook>
</file>

<file path=xl/calcChain.xml><?xml version="1.0" encoding="utf-8"?>
<calcChain xmlns="http://schemas.openxmlformats.org/spreadsheetml/2006/main">
  <c r="C18" i="2"/>
  <c r="C15"/>
  <c r="C14"/>
  <c r="C13"/>
  <c r="C11" i="3" s="1"/>
  <c r="C10" i="2"/>
  <c r="B10" i="4" s="1"/>
  <c r="C9" i="2"/>
  <c r="C9" i="3" s="1"/>
  <c r="C8" i="2"/>
  <c r="B7" i="4" s="1"/>
  <c r="C7" i="2"/>
  <c r="B5" i="4" s="1"/>
  <c r="C6" i="2"/>
  <c r="C30" s="1"/>
  <c r="B16" i="4" s="1"/>
  <c r="C8" i="1"/>
  <c r="C32" i="2" l="1"/>
  <c r="B18" i="4" s="1"/>
  <c r="C10" i="3"/>
  <c r="B9" i="4"/>
  <c r="C23" i="2"/>
  <c r="C5" i="3"/>
  <c r="B4" i="4"/>
  <c r="C6" i="3"/>
  <c r="G11" i="2"/>
  <c r="C8" i="3"/>
  <c r="B6" i="4" l="1"/>
  <c r="C24" i="2"/>
  <c r="C7" i="3"/>
  <c r="C12" l="1"/>
  <c r="B8" i="4"/>
  <c r="C16" i="1"/>
  <c r="C28" i="2"/>
  <c r="C25"/>
  <c r="F14" i="1"/>
  <c r="B11" i="4" l="1"/>
  <c r="C26" i="2"/>
  <c r="C17" i="1"/>
  <c r="B14" i="4"/>
  <c r="C29" i="2"/>
  <c r="B15" i="4" l="1"/>
  <c r="J14" i="1"/>
  <c r="C31" i="2"/>
  <c r="B12" i="4"/>
  <c r="C27" i="2"/>
  <c r="H22" l="1"/>
  <c r="H20" i="1"/>
  <c r="B17" i="4"/>
  <c r="C21" i="1"/>
  <c r="H7"/>
  <c r="C25"/>
  <c r="C20"/>
  <c r="C24"/>
  <c r="C23"/>
  <c r="C22"/>
  <c r="B22"/>
  <c r="B20"/>
  <c r="F7"/>
  <c r="B13" i="4"/>
  <c r="B25" i="1"/>
  <c r="H21" i="2"/>
  <c r="B23" i="1"/>
  <c r="D23" s="1"/>
  <c r="B21"/>
  <c r="C33" i="2"/>
  <c r="B24" i="1"/>
  <c r="D24" s="1"/>
  <c r="G20"/>
  <c r="D25" l="1"/>
  <c r="D22"/>
  <c r="B19" i="4"/>
  <c r="C35" i="2"/>
  <c r="C36"/>
  <c r="J7" i="1"/>
  <c r="G7" i="2"/>
  <c r="C34"/>
  <c r="D20" i="1"/>
  <c r="D21"/>
  <c r="F10" l="1"/>
  <c r="F23"/>
  <c r="B20" i="4"/>
  <c r="J11" i="2"/>
  <c r="B22" i="4"/>
  <c r="C37" i="2"/>
  <c r="H10" i="1"/>
  <c r="B21" i="4"/>
  <c r="G15" i="2"/>
  <c r="F17" i="1" s="1"/>
  <c r="B23" i="4" l="1"/>
  <c r="C38" i="2"/>
  <c r="B24" i="4" s="1"/>
  <c r="J7" i="2"/>
  <c r="J10" i="1"/>
</calcChain>
</file>

<file path=xl/comments1.xml><?xml version="1.0" encoding="utf-8"?>
<comments xmlns="http://schemas.openxmlformats.org/spreadsheetml/2006/main">
  <authors>
    <author>Ecotech Line</author>
    <author>OpenAI</author>
  </authors>
  <commentList>
    <comment ref="C10" authorId="0">
      <text>
        <r>
          <rPr>
            <sz val="11"/>
            <color theme="1"/>
            <rFont val="Calibri"/>
            <family val="2"/>
            <scheme val="minor"/>
          </rPr>
          <t>Početna pretpostavka: 3 papirna ubrusa po sušenju. Promenite prema stvarnoj potrošnji objekta.</t>
        </r>
      </text>
    </comment>
    <comment ref="C11" authorId="0">
      <text>
        <r>
          <rPr>
            <sz val="11"/>
            <color theme="1"/>
            <rFont val="Calibri"/>
            <family val="2"/>
            <scheme val="minor"/>
          </rPr>
          <t>Početna vrednost je kalibrisana na referentni primer od 1.920 € godišnje po poziciji pri 200 sušenja dnevno, 25 radnih dana mesečno i 3 ubrusa po sušenju. Zamenite stvarnom nabavnom cenom jednog ubrusa.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Referentna cena iz Paper Towel Replacement Program materijala. Zamenite aktuelnom komercijalnom ponudom.</t>
        </r>
      </text>
    </comment>
    <comment ref="C14" authorId="1">
      <text>
        <r>
          <rPr>
            <sz val="11"/>
            <color theme="1"/>
            <rFont val="Calibri"/>
            <family val="2"/>
            <scheme val="minor"/>
          </rPr>
          <t>Ulazni podatak: cena električne energije korisnika u EUR/kWh.</t>
        </r>
      </text>
    </comment>
    <comment ref="C15" authorId="1">
      <text>
        <r>
          <rPr>
            <sz val="11"/>
            <color theme="1"/>
            <rFont val="Calibri"/>
            <family val="2"/>
            <scheme val="minor"/>
          </rPr>
          <t>Ulazni podatak: standardno vreme sušenja Dyson Airblade u modelu. Promeniti ako se koristi drugi model/tehnička specifikacija.</t>
        </r>
      </text>
    </comment>
  </commentList>
</comments>
</file>

<file path=xl/comments2.xml><?xml version="1.0" encoding="utf-8"?>
<comments xmlns="http://schemas.openxmlformats.org/spreadsheetml/2006/main">
  <authors>
    <author>Ecotech Line</author>
  </authors>
  <commentList>
    <comment ref="C14" authorId="0">
      <text>
        <r>
          <rPr>
            <sz val="11"/>
            <color theme="1"/>
            <rFont val="Calibri"/>
            <family val="2"/>
            <scheme val="minor"/>
          </rPr>
          <t>Referentna cena električne energije; zamenite aktuelnom tarifom klijenta.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Referentno vreme sušenja: 10 sekundi.</t>
        </r>
      </text>
    </comment>
    <comment ref="C19" authorId="0">
      <text>
        <r>
          <rPr>
            <sz val="11"/>
            <color theme="1"/>
            <rFont val="Calibri"/>
            <family val="2"/>
            <scheme val="minor"/>
          </rPr>
          <t>Referentna snaga u modelu: 1 kW. Proverite konkretan model.</t>
        </r>
      </text>
    </comment>
  </commentList>
</comments>
</file>

<file path=xl/sharedStrings.xml><?xml version="1.0" encoding="utf-8"?>
<sst xmlns="http://schemas.openxmlformats.org/spreadsheetml/2006/main" count="226" uniqueCount="160">
  <si>
    <t>ECOTECH LINE  |  PAPER TOWEL REPLACEMENT PROGRAM</t>
  </si>
  <si>
    <t>CFO KALKULATOR ISPLATIVOSTI</t>
  </si>
  <si>
    <t>Unesite broj uređaja, dnevna korišćenja PO JEDNOJ POZICIJI, cenu struje i vreme sušenja. Kalkulator automatski računa ukupan broj sušenja, ukupno vreme rada, potrošnju energije i finansijski efekat za ceo objekat.</t>
  </si>
  <si>
    <t>ULAZNI PODACI I UKUPAN OBIM KORIŠĆENJA</t>
  </si>
  <si>
    <t>FINANSIJSKI REZULTAT ZA ODLUKU</t>
  </si>
  <si>
    <t>Broj planiranih Dyson Airblade uređaja / pozicija</t>
  </si>
  <si>
    <t>kom</t>
  </si>
  <si>
    <t>TRENUTNI GODIŠNJI OPEX PAPIRA</t>
  </si>
  <si>
    <t>GODIŠNJI OPEX DYSON</t>
  </si>
  <si>
    <t>GODIŠNJA UŠTEDA</t>
  </si>
  <si>
    <t>Broj sušenja ruku dnevno — po jednoj poziciji</t>
  </si>
  <si>
    <t>sušenja/dan/pozicija</t>
  </si>
  <si>
    <t>UKUPAN BROJ SUŠENJA PAPIRNIM UBRUSIMA DNEVNO</t>
  </si>
  <si>
    <t>sušenja/dan</t>
  </si>
  <si>
    <t>Broj radnih dana mesečno</t>
  </si>
  <si>
    <t>dana/mesec</t>
  </si>
  <si>
    <t>PERIOD POVRATA</t>
  </si>
  <si>
    <t>SMANJENJE OPEX-a</t>
  </si>
  <si>
    <t>NETO KORIST ZA 5 GODINA</t>
  </si>
  <si>
    <t>Broj papirnih ubrusa po jednom sušenju</t>
  </si>
  <si>
    <t>ubrusa/sušenju</t>
  </si>
  <si>
    <t>Cena jednog papirnog ubrusa</t>
  </si>
  <si>
    <t>€/ubrus</t>
  </si>
  <si>
    <t>Mesečni trošak čišćenja i odvoza vezan za papir — ukupno</t>
  </si>
  <si>
    <t>€/mesec</t>
  </si>
  <si>
    <t>Nabavna cena Dyson Airblade po uređaju</t>
  </si>
  <si>
    <t>€/kom</t>
  </si>
  <si>
    <t>UKUPAN BROJ SUŠENJA GODIŠNJE</t>
  </si>
  <si>
    <t>GODIŠNJI TROŠAK EL. ENERGIJE</t>
  </si>
  <si>
    <t>Cena električne energije</t>
  </si>
  <si>
    <t>€/kWh</t>
  </si>
  <si>
    <t>Vreme sušenja Dyson Airblade po jednom sušenju</t>
  </si>
  <si>
    <t>sek/sušenju</t>
  </si>
  <si>
    <t>UKUPNO VREME RADA — svi uređaji godišnje</t>
  </si>
  <si>
    <t>sek/god</t>
  </si>
  <si>
    <t>INDIKATIVNI SIGNAL ZA ODLUKU</t>
  </si>
  <si>
    <t>UKUPNA POTROŠNJA EL. ENERGIJE — svi uređaji</t>
  </si>
  <si>
    <t>kWh/god</t>
  </si>
  <si>
    <t>5-GODIŠNJI FINANSIJSKI PREGLED</t>
  </si>
  <si>
    <t>GODIŠNJI OPERATIVNI TROŠAK</t>
  </si>
  <si>
    <t>Godina</t>
  </si>
  <si>
    <t>Papirni ubrusi — kumulativno</t>
  </si>
  <si>
    <t>Dyson — kumulativno</t>
  </si>
  <si>
    <t>Kumulativna ušteda</t>
  </si>
  <si>
    <t>Poređenje</t>
  </si>
  <si>
    <t>Papirni ubrusi</t>
  </si>
  <si>
    <t>Dyson Airblade</t>
  </si>
  <si>
    <t>Godišnji OPEX</t>
  </si>
  <si>
    <t>TAČKA POVRATA INVESTICIJE</t>
  </si>
  <si>
    <t>Logika obračuna: broj pozicija × dnevna korišćenja po poziciji = UKUPAN broj sušenja. Energetski obračun: ukupna godišnja sušenja × sekundi po sušenju = ukupno vreme rada u sekundama; zatim ÷ 3.600 × snaga uređaja (kW) = kWh/god, a kWh × cena električne energije = godišnji trošak energije.</t>
  </si>
  <si>
    <t>Ecotech Line d.o.o.  |  +381 11 3119470  |  info@ecotech.rs  |  Omladinskih brigada 7G, Novi Beograd</t>
  </si>
  <si>
    <t>KALKULATOR ISPLATIVOSTI — CFO / PROCUREMENT</t>
  </si>
  <si>
    <t>Unosi se korišćenje po jednoj poziciji. Kalkulator automatski množi broj pozicija i iz ukupnog broja sušenja računa papir, energiju, OPEX, uštedu i povrat.</t>
  </si>
  <si>
    <t>ULAZNI PODACI</t>
  </si>
  <si>
    <t>POČETNA INVESTICIJA</t>
  </si>
  <si>
    <t>PRETPOSTAVKE MODELA — PROVERITI PRE SLANJA KLIJENTU</t>
  </si>
  <si>
    <t>Nabavna cena po uređaju</t>
  </si>
  <si>
    <t>Trošak instalacije po uređaju</t>
  </si>
  <si>
    <t>Godišnji servis po uređaju</t>
  </si>
  <si>
    <t>€/kom/god</t>
  </si>
  <si>
    <t>Vreme sušenja Airblade</t>
  </si>
  <si>
    <t>sek</t>
  </si>
  <si>
    <t>Snaga Airblade uređaja</t>
  </si>
  <si>
    <t>kW</t>
  </si>
  <si>
    <t>Period finansijske analize</t>
  </si>
  <si>
    <t>godina</t>
  </si>
  <si>
    <t>Rešenje</t>
  </si>
  <si>
    <t>Godišnji OPEX (€)</t>
  </si>
  <si>
    <t>OBRAČUN</t>
  </si>
  <si>
    <t>Ukupan broj sušenja dnevno</t>
  </si>
  <si>
    <t>Ukupan broj sušenja godišnje</t>
  </si>
  <si>
    <t>sušenja/god</t>
  </si>
  <si>
    <t>Ukupan broj papirnih ubrusa godišnje</t>
  </si>
  <si>
    <t>ubrusa/god</t>
  </si>
  <si>
    <t>Godišnji trošak papirnih ubrusa</t>
  </si>
  <si>
    <t>€/god</t>
  </si>
  <si>
    <t>Trenutni godišnji OPEX papir</t>
  </si>
  <si>
    <t>Godišnja potrošnja energije Airblade</t>
  </si>
  <si>
    <t>Godišnji trošak energije</t>
  </si>
  <si>
    <t>Godišnji servis</t>
  </si>
  <si>
    <t>Godišnji OPEX Airblade</t>
  </si>
  <si>
    <t>Ukupna početna investicija</t>
  </si>
  <si>
    <t>€</t>
  </si>
  <si>
    <t>Godišnja ušteda</t>
  </si>
  <si>
    <t>Period povrata</t>
  </si>
  <si>
    <t>meseci</t>
  </si>
  <si>
    <t>Smanjenje OPEX-a</t>
  </si>
  <si>
    <t>%</t>
  </si>
  <si>
    <t>Bruto ušteda za period</t>
  </si>
  <si>
    <t>Neto finansijska korist</t>
  </si>
  <si>
    <t>ROI za period</t>
  </si>
  <si>
    <t>Napomena: Trošak papira se računa iz UKUPNOG broja sušenja. Ako imate 10 pozicija sa 200 korišćenja dnevno po poziciji, kalkulator koristi 2.000 sušenja dnevno i prema tome računa papir i Dyson energiju.</t>
  </si>
  <si>
    <t>Kontakt: Ecotech Line d.o.o.  |  +381 11 3119470  |  info@ecotech.rs  |  Omladinskih brigada 7G, Novi Beograd</t>
  </si>
  <si>
    <t>ECOTECH LINE  |  PODACI ZA ROI AUDIT</t>
  </si>
  <si>
    <t>Popunite ključne podatke za precizan business case. Plava polja su korisnički unosi, zelena/teal polja su automatski obračuni.</t>
  </si>
  <si>
    <t>Pitanje</t>
  </si>
  <si>
    <t>Odgovor</t>
  </si>
  <si>
    <t>Napomena</t>
  </si>
  <si>
    <t>Koliko Dyson Airblade uređaja / pozicija planirate?</t>
  </si>
  <si>
    <t>Broj pozicija koje prelaze sa papira na sušače.</t>
  </si>
  <si>
    <t>Koliko sušenja ruku imate prosečno dnevno po jednoj poziciji?</t>
  </si>
  <si>
    <t>Unesite prosečno korišćenje jedne pozicije.</t>
  </si>
  <si>
    <t>UKUPAN broj sušenja papirnim ubrusima dnevno</t>
  </si>
  <si>
    <t>Automatski: broj pozicija × korišćenja po poziciji.</t>
  </si>
  <si>
    <t>Koliko radnih dana imate mesečno?</t>
  </si>
  <si>
    <t>Koristi se za godišnji broj sušenja.</t>
  </si>
  <si>
    <t>Koliko papirnih ubrusa se koristi po jednom sušenju?</t>
  </si>
  <si>
    <t>Promenite prema realnoj potrošnji.</t>
  </si>
  <si>
    <t>Kolika je nabavna cena jednog papirnog ubrusa?</t>
  </si>
  <si>
    <t>Koristite stvarnu cenu iz računa / ugovora.</t>
  </si>
  <si>
    <t>Koliki su mesečni troškovi čišćenja i odvoza vezani za papir?</t>
  </si>
  <si>
    <t>Ukupan realno pripisiv trošak za objekat.</t>
  </si>
  <si>
    <t>UKUPAN broj sušenja godišnje</t>
  </si>
  <si>
    <t>Automatski obračun.</t>
  </si>
  <si>
    <t>Ključna logika: dnevna korišćenja se unose PO JEDNOJ POZICIJI. Kalkulator ih množi brojem pozicija i tako dobija ukupnu potrošnju papira i energije.</t>
  </si>
  <si>
    <t>DETALJNI FINANSIJSKI MODEL</t>
  </si>
  <si>
    <t>Stavka</t>
  </si>
  <si>
    <t>Vrednost</t>
  </si>
  <si>
    <t>Jedinica</t>
  </si>
  <si>
    <t>Formula / logika</t>
  </si>
  <si>
    <t>Broj uređaja / pozicija</t>
  </si>
  <si>
    <t>ulaz</t>
  </si>
  <si>
    <t>Sušenja dnevno po jednoj poziciji</t>
  </si>
  <si>
    <t>UKUPNO sušenja dnevno</t>
  </si>
  <si>
    <t>pozicije × sušenja po poziciji</t>
  </si>
  <si>
    <t>Radni dani mesečno</t>
  </si>
  <si>
    <t>UKUPNO sušenja godišnje</t>
  </si>
  <si>
    <t>ukupno dnevno × dani × 12</t>
  </si>
  <si>
    <t>Ubrusa po sušenju</t>
  </si>
  <si>
    <t>Cena jednog ubrusa</t>
  </si>
  <si>
    <t>Ukupno papirnih ubrusa godišnje</t>
  </si>
  <si>
    <t>sušenja godišnje × ubrusa po sušenju</t>
  </si>
  <si>
    <t>broj ubrusa × cena</t>
  </si>
  <si>
    <t>Papir — ukupni godišnji OPEX</t>
  </si>
  <si>
    <t>papir + čišćenje/odvoz</t>
  </si>
  <si>
    <t>Potrošnja energije Airblade</t>
  </si>
  <si>
    <t>sušenja × sek / 3600 × kW</t>
  </si>
  <si>
    <t>kWh × cena električne energije</t>
  </si>
  <si>
    <t>servis × broj uređaja</t>
  </si>
  <si>
    <t>Airblade godišnji OPEX</t>
  </si>
  <si>
    <t>energija + servis</t>
  </si>
  <si>
    <t>Početna investicija</t>
  </si>
  <si>
    <t>broj uređaja × (cena + instalacija)</t>
  </si>
  <si>
    <t>papir OPEX − Dyson OPEX</t>
  </si>
  <si>
    <t>Payback</t>
  </si>
  <si>
    <t>investicija / ušteda × 12</t>
  </si>
  <si>
    <t>ušteda / papir OPEX</t>
  </si>
  <si>
    <t>godišnja ušteda × godine</t>
  </si>
  <si>
    <t>Neto korist za period</t>
  </si>
  <si>
    <t>bruto ušteda − investicija</t>
  </si>
  <si>
    <t>neto korist / investicija</t>
  </si>
  <si>
    <t>KAKO KORISTITI KALKULATOR</t>
  </si>
  <si>
    <t>1. Na listu „CFO Dashboard“ unesite broj uređaja / pozicija i prosečan broj sušenja DNEVNO PO JEDNOJ POZICIJI.</t>
  </si>
  <si>
    <t>2. Red „UKUPAN BROJ SUŠENJA PAPIRNIM UBRUSIMA DNEVNO“ automatski množi pozicije i korišćenja (npr. 10 × 200 = 2.000 sušenja dnevno).</t>
  </si>
  <si>
    <t>3. Unesite broj ubrusa po sušenju i stvarnu nabavnu cenu jednog ubrusa. Trošak papira se sada računa iz UKUPNOG broja sušenja, a ne iz fiksnog mesečnog iznosa.</t>
  </si>
  <si>
    <t>4. Unesite broj radnih dana mesečno i, po potrebi, ukupan mesečni trošak čišćenja / odvoza otpada vezan za papir.</t>
  </si>
  <si>
    <t>5. Proverite pretpostavke modela: cena električne energije, cena Dyson uređaja, instalacija, servis, vreme sušenja i snaga.</t>
  </si>
  <si>
    <t>6. Za odluku pratite godišnju uštedu, period povrata, smanjenje OPEX-a i neto korist za 5 godina.</t>
  </si>
  <si>
    <t>7. Crvena boja označava postojeći trošak papira, zelena Dyson rešenje i uštedu, plava polja su korisnički unosi, a teal polja automatski volumen korišćenja.</t>
  </si>
  <si>
    <t>PREPORUČENI FORMAT SLANJA KLIJENTU
1) PDF prezentacija — objašnjava poslovni problem i program.
2) Excel ROI kalkulator — klijent unosi broj pozicija i realno korišćenje po poziciji.
3) Dugoročno: online kalkulator na ecotech.rs / ecotechline.com sa opcijom „Pošalji mi business case“.</t>
  </si>
</sst>
</file>

<file path=xl/styles.xml><?xml version="1.0" encoding="utf-8"?>
<styleSheet xmlns="http://schemas.openxmlformats.org/spreadsheetml/2006/main">
  <numFmts count="8">
    <numFmt numFmtId="164" formatCode="\€\ #,##0.00;[Red]\(\€\ #,##0.00\);\-"/>
    <numFmt numFmtId="165" formatCode="0.0"/>
    <numFmt numFmtId="166" formatCode="0.0\ &quot;meseci&quot;"/>
    <numFmt numFmtId="167" formatCode="0.0%"/>
    <numFmt numFmtId="168" formatCode="\€\ 0.0000"/>
    <numFmt numFmtId="169" formatCode="#,##0\ &quot;sušenja&quot;"/>
    <numFmt numFmtId="170" formatCode="#,##0\ &quot;sek&quot;"/>
    <numFmt numFmtId="171" formatCode="#,##0.00\ &quot;kWh&quot;"/>
  </numFmts>
  <fonts count="32">
    <font>
      <sz val="11"/>
      <color theme="1"/>
      <name val="Calibri"/>
      <family val="2"/>
      <scheme val="minor"/>
    </font>
    <font>
      <sz val="10"/>
      <color rgb="FF273238"/>
      <name val="Aptos"/>
    </font>
    <font>
      <b/>
      <sz val="12"/>
      <color rgb="FF9B7A42"/>
      <name val="Aptos Display"/>
    </font>
    <font>
      <b/>
      <sz val="24"/>
      <color rgb="FF273238"/>
      <name val="Aptos Display"/>
    </font>
    <font>
      <i/>
      <sz val="10"/>
      <color rgb="FF6B7280"/>
      <name val="Calibri"/>
    </font>
    <font>
      <b/>
      <sz val="11"/>
      <color rgb="FF9B7A42"/>
      <name val="Aptos"/>
    </font>
    <font>
      <b/>
      <sz val="12"/>
      <color rgb="FF1D4ED8"/>
      <name val="Aptos"/>
    </font>
    <font>
      <sz val="9"/>
      <color rgb="FF6B7280"/>
      <name val="Calibri"/>
    </font>
    <font>
      <b/>
      <sz val="10"/>
      <color rgb="FF25706B"/>
      <name val="Aptos"/>
    </font>
    <font>
      <b/>
      <sz val="14"/>
      <color rgb="FF25706B"/>
      <name val="Aptos Display"/>
    </font>
    <font>
      <b/>
      <sz val="9"/>
      <color rgb="FF9F2D2D"/>
      <name val="Aptos"/>
    </font>
    <font>
      <b/>
      <sz val="18"/>
      <color rgb="FF9F2D2D"/>
      <name val="Aptos Display"/>
    </font>
    <font>
      <b/>
      <sz val="9"/>
      <color rgb="FF176B3A"/>
      <name val="Aptos"/>
    </font>
    <font>
      <b/>
      <sz val="18"/>
      <color rgb="FF176B3A"/>
      <name val="Aptos Display"/>
    </font>
    <font>
      <b/>
      <sz val="9"/>
      <color rgb="FF9B7A42"/>
      <name val="Aptos"/>
    </font>
    <font>
      <b/>
      <sz val="18"/>
      <color rgb="FF9B7A42"/>
      <name val="Aptos Display"/>
    </font>
    <font>
      <b/>
      <sz val="9"/>
      <color rgb="FF25706B"/>
      <name val="Aptos"/>
    </font>
    <font>
      <b/>
      <sz val="18"/>
      <color rgb="FF25706B"/>
      <name val="Aptos Display"/>
    </font>
    <font>
      <b/>
      <sz val="11"/>
      <color rgb="FF273238"/>
      <name val="Calibri"/>
    </font>
    <font>
      <sz val="11"/>
      <color rgb="FF9F2D2D"/>
      <name val="Calibri"/>
    </font>
    <font>
      <sz val="11"/>
      <color rgb="FF176B3A"/>
      <name val="Calibri"/>
    </font>
    <font>
      <b/>
      <sz val="11"/>
      <color rgb="FF176B3A"/>
      <name val="Calibri"/>
    </font>
    <font>
      <b/>
      <sz val="11"/>
      <color rgb="FF9F2D2D"/>
      <name val="Calibri"/>
    </font>
    <font>
      <i/>
      <sz val="9"/>
      <color rgb="FF273238"/>
      <name val="Calibri"/>
    </font>
    <font>
      <b/>
      <sz val="22"/>
      <color rgb="FF273238"/>
      <name val="Aptos Display"/>
    </font>
    <font>
      <b/>
      <sz val="11"/>
      <color rgb="FF1D4ED8"/>
      <name val="Calibri"/>
    </font>
    <font>
      <b/>
      <sz val="11"/>
      <color rgb="FF9B7A42"/>
      <name val="Calibri"/>
    </font>
    <font>
      <sz val="11"/>
      <color rgb="FF273238"/>
      <name val="Calibri"/>
    </font>
    <font>
      <b/>
      <sz val="11"/>
      <color rgb="FF25706B"/>
      <name val="Calibri"/>
    </font>
    <font>
      <b/>
      <sz val="14"/>
      <color rgb="FF176B3A"/>
      <name val="Aptos Display"/>
    </font>
    <font>
      <b/>
      <sz val="16"/>
      <color rgb="FF9B7A42"/>
      <name val="Aptos Display"/>
    </font>
    <font>
      <i/>
      <sz val="11"/>
      <color rgb="FF273238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8F6F1"/>
      </patternFill>
    </fill>
    <fill>
      <patternFill patternType="solid">
        <fgColor rgb="FF9B7A42"/>
      </patternFill>
    </fill>
    <fill>
      <patternFill patternType="solid">
        <fgColor rgb="FFEEE4D2"/>
      </patternFill>
    </fill>
    <fill>
      <patternFill patternType="solid">
        <fgColor rgb="FFEAF3FF"/>
      </patternFill>
    </fill>
    <fill>
      <patternFill patternType="solid">
        <fgColor rgb="FFE8F4F3"/>
      </patternFill>
    </fill>
    <fill>
      <patternFill patternType="solid">
        <fgColor rgb="FFFCE8E8"/>
      </patternFill>
    </fill>
    <fill>
      <patternFill patternType="solid">
        <fgColor rgb="FFE7F5EC"/>
      </patternFill>
    </fill>
    <fill>
      <patternFill patternType="solid">
        <fgColor rgb="FFF7F1E8"/>
      </patternFill>
    </fill>
    <fill>
      <patternFill patternType="solid">
        <fgColor rgb="FFEEF1F2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9B7A42"/>
      </bottom>
      <diagonal/>
    </border>
    <border>
      <left style="thin">
        <color rgb="FFD8DDDF"/>
      </left>
      <right style="thin">
        <color rgb="FFD8DDDF"/>
      </right>
      <top style="thin">
        <color rgb="FFD8DDDF"/>
      </top>
      <bottom style="thin">
        <color rgb="FFD8DDDF"/>
      </bottom>
      <diagonal/>
    </border>
    <border>
      <left/>
      <right/>
      <top/>
      <bottom style="thin">
        <color rgb="FFD8DDDF"/>
      </bottom>
      <diagonal/>
    </border>
    <border>
      <left/>
      <right/>
      <top style="thin">
        <color rgb="FFD8DDDF"/>
      </top>
      <bottom/>
      <diagonal/>
    </border>
    <border>
      <left/>
      <right style="thin">
        <color rgb="FFD8DDDF"/>
      </right>
      <top style="thin">
        <color rgb="FFD8DDDF"/>
      </top>
      <bottom/>
      <diagonal/>
    </border>
    <border>
      <left style="thin">
        <color rgb="FFD8DDDF"/>
      </left>
      <right/>
      <top/>
      <bottom style="thin">
        <color rgb="FFD8DDDF"/>
      </bottom>
      <diagonal/>
    </border>
    <border>
      <left/>
      <right/>
      <top/>
      <bottom style="thin">
        <color rgb="FFD8DDDF"/>
      </bottom>
      <diagonal/>
    </border>
    <border>
      <left/>
      <right style="thin">
        <color rgb="FFD8DDDF"/>
      </right>
      <top/>
      <bottom style="thin">
        <color rgb="FFD8DDDF"/>
      </bottom>
      <diagonal/>
    </border>
    <border>
      <left/>
      <right style="thin">
        <color rgb="FFD8DDDF"/>
      </right>
      <top style="thin">
        <color rgb="FFD8DDDF"/>
      </top>
      <bottom style="thin">
        <color rgb="FFD8DDDF"/>
      </bottom>
      <diagonal/>
    </border>
    <border>
      <left/>
      <right/>
      <top style="thin">
        <color rgb="FFD8DDDF"/>
      </top>
      <bottom style="thin">
        <color rgb="FFD8DDDF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6" fillId="5" borderId="2" xfId="0" applyNumberFormat="1" applyFont="1" applyFill="1" applyBorder="1" applyAlignment="1">
      <alignment horizontal="right"/>
    </xf>
    <xf numFmtId="0" fontId="7" fillId="2" borderId="0" xfId="0" applyFont="1" applyFill="1" applyAlignment="1">
      <alignment wrapText="1"/>
    </xf>
    <xf numFmtId="3" fontId="9" fillId="6" borderId="2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18" fillId="10" borderId="3" xfId="0" applyFont="1" applyFill="1" applyBorder="1" applyAlignment="1">
      <alignment horizontal="center" wrapText="1"/>
    </xf>
    <xf numFmtId="0" fontId="18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3" fontId="25" fillId="5" borderId="2" xfId="0" applyNumberFormat="1" applyFont="1" applyFill="1" applyBorder="1" applyAlignment="1">
      <alignment horizontal="right"/>
    </xf>
    <xf numFmtId="1" fontId="26" fillId="9" borderId="2" xfId="0" applyNumberFormat="1" applyFont="1" applyFill="1" applyBorder="1" applyAlignment="1">
      <alignment horizontal="right"/>
    </xf>
    <xf numFmtId="3" fontId="28" fillId="6" borderId="2" xfId="0" applyNumberFormat="1" applyFont="1" applyFill="1" applyBorder="1" applyAlignment="1">
      <alignment horizontal="right"/>
    </xf>
    <xf numFmtId="4" fontId="21" fillId="8" borderId="2" xfId="0" applyNumberFormat="1" applyFont="1" applyFill="1" applyBorder="1" applyAlignment="1">
      <alignment horizontal="right"/>
    </xf>
    <xf numFmtId="0" fontId="25" fillId="5" borderId="2" xfId="0" applyFont="1" applyFill="1" applyBorder="1" applyAlignment="1">
      <alignment horizontal="right"/>
    </xf>
    <xf numFmtId="0" fontId="28" fillId="6" borderId="2" xfId="0" applyFont="1" applyFill="1" applyBorder="1" applyAlignment="1">
      <alignment horizontal="right"/>
    </xf>
    <xf numFmtId="0" fontId="18" fillId="10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3" fontId="28" fillId="6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165" fontId="6" fillId="5" borderId="2" xfId="0" applyNumberFormat="1" applyFont="1" applyFill="1" applyBorder="1" applyAlignment="1">
      <alignment horizontal="right"/>
    </xf>
    <xf numFmtId="168" fontId="6" fillId="5" borderId="2" xfId="0" applyNumberFormat="1" applyFont="1" applyFill="1" applyBorder="1" applyAlignment="1">
      <alignment horizontal="right"/>
    </xf>
    <xf numFmtId="164" fontId="6" fillId="5" borderId="2" xfId="0" applyNumberFormat="1" applyFont="1" applyFill="1" applyBorder="1" applyAlignment="1">
      <alignment horizontal="right"/>
    </xf>
    <xf numFmtId="164" fontId="19" fillId="11" borderId="0" xfId="0" applyNumberFormat="1" applyFont="1" applyFill="1" applyAlignment="1">
      <alignment horizontal="right"/>
    </xf>
    <xf numFmtId="164" fontId="20" fillId="11" borderId="0" xfId="0" applyNumberFormat="1" applyFont="1" applyFill="1" applyAlignment="1">
      <alignment horizontal="right"/>
    </xf>
    <xf numFmtId="164" fontId="21" fillId="11" borderId="0" xfId="0" applyNumberFormat="1" applyFont="1" applyFill="1" applyAlignment="1">
      <alignment horizontal="right"/>
    </xf>
    <xf numFmtId="164" fontId="22" fillId="2" borderId="0" xfId="0" applyNumberFormat="1" applyFont="1" applyFill="1" applyAlignment="1">
      <alignment vertical="center"/>
    </xf>
    <xf numFmtId="164" fontId="21" fillId="2" borderId="0" xfId="0" applyNumberFormat="1" applyFont="1" applyFill="1" applyAlignment="1">
      <alignment vertical="center"/>
    </xf>
    <xf numFmtId="164" fontId="19" fillId="2" borderId="0" xfId="0" applyNumberFormat="1" applyFont="1" applyFill="1" applyAlignment="1">
      <alignment horizontal="right"/>
    </xf>
    <xf numFmtId="164" fontId="20" fillId="2" borderId="0" xfId="0" applyNumberFormat="1" applyFont="1" applyFill="1" applyAlignment="1">
      <alignment horizontal="right"/>
    </xf>
    <xf numFmtId="164" fontId="21" fillId="2" borderId="0" xfId="0" applyNumberFormat="1" applyFont="1" applyFill="1" applyAlignment="1">
      <alignment horizontal="right"/>
    </xf>
    <xf numFmtId="165" fontId="25" fillId="5" borderId="2" xfId="0" applyNumberFormat="1" applyFont="1" applyFill="1" applyBorder="1" applyAlignment="1">
      <alignment horizontal="right"/>
    </xf>
    <xf numFmtId="168" fontId="25" fillId="5" borderId="2" xfId="0" applyNumberFormat="1" applyFont="1" applyFill="1" applyBorder="1" applyAlignment="1">
      <alignment horizontal="right"/>
    </xf>
    <xf numFmtId="164" fontId="26" fillId="9" borderId="2" xfId="0" applyNumberFormat="1" applyFont="1" applyFill="1" applyBorder="1" applyAlignment="1">
      <alignment horizontal="right"/>
    </xf>
    <xf numFmtId="165" fontId="26" fillId="9" borderId="2" xfId="0" applyNumberFormat="1" applyFont="1" applyFill="1" applyBorder="1" applyAlignment="1">
      <alignment horizontal="right"/>
    </xf>
    <xf numFmtId="164" fontId="22" fillId="7" borderId="2" xfId="0" applyNumberFormat="1" applyFont="1" applyFill="1" applyBorder="1" applyAlignment="1">
      <alignment horizontal="right"/>
    </xf>
    <xf numFmtId="164" fontId="21" fillId="8" borderId="2" xfId="0" applyNumberFormat="1" applyFont="1" applyFill="1" applyBorder="1" applyAlignment="1">
      <alignment horizontal="right"/>
    </xf>
    <xf numFmtId="166" fontId="26" fillId="9" borderId="2" xfId="0" applyNumberFormat="1" applyFont="1" applyFill="1" applyBorder="1" applyAlignment="1">
      <alignment horizontal="right"/>
    </xf>
    <xf numFmtId="167" fontId="21" fillId="8" borderId="2" xfId="0" applyNumberFormat="1" applyFont="1" applyFill="1" applyBorder="1" applyAlignment="1">
      <alignment horizontal="right"/>
    </xf>
    <xf numFmtId="164" fontId="22" fillId="7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4" fontId="21" fillId="8" borderId="0" xfId="0" applyNumberFormat="1" applyFont="1" applyFill="1" applyAlignment="1">
      <alignment vertical="center"/>
    </xf>
    <xf numFmtId="164" fontId="26" fillId="9" borderId="0" xfId="0" applyNumberFormat="1" applyFont="1" applyFill="1" applyAlignment="1">
      <alignment vertical="center"/>
    </xf>
    <xf numFmtId="166" fontId="26" fillId="9" borderId="0" xfId="0" applyNumberFormat="1" applyFont="1" applyFill="1" applyAlignment="1">
      <alignment vertical="center"/>
    </xf>
    <xf numFmtId="167" fontId="21" fillId="8" borderId="0" xfId="0" applyNumberFormat="1" applyFont="1" applyFill="1" applyAlignment="1">
      <alignment vertical="center"/>
    </xf>
    <xf numFmtId="168" fontId="26" fillId="9" borderId="2" xfId="0" applyNumberFormat="1" applyFont="1" applyFill="1" applyBorder="1" applyAlignment="1">
      <alignment horizontal="right"/>
    </xf>
    <xf numFmtId="170" fontId="9" fillId="6" borderId="2" xfId="0" applyNumberFormat="1" applyFont="1" applyFill="1" applyBorder="1" applyAlignment="1">
      <alignment horizontal="right"/>
    </xf>
    <xf numFmtId="171" fontId="9" fillId="6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0" fontId="0" fillId="0" borderId="0" xfId="0"/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/>
    </xf>
    <xf numFmtId="164" fontId="13" fillId="8" borderId="2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166" fontId="15" fillId="9" borderId="2" xfId="0" applyNumberFormat="1" applyFont="1" applyFill="1" applyBorder="1" applyAlignment="1">
      <alignment horizontal="center" vertical="center"/>
    </xf>
    <xf numFmtId="167" fontId="13" fillId="8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166" fontId="13" fillId="8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23" fillId="9" borderId="0" xfId="0" applyFont="1" applyFill="1" applyAlignment="1">
      <alignment wrapText="1"/>
    </xf>
    <xf numFmtId="0" fontId="3" fillId="2" borderId="0" xfId="0" applyFont="1" applyFill="1" applyAlignment="1">
      <alignment vertical="center"/>
    </xf>
    <xf numFmtId="0" fontId="0" fillId="0" borderId="9" xfId="0" applyBorder="1"/>
    <xf numFmtId="0" fontId="12" fillId="8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0" fillId="0" borderId="10" xfId="0" applyBorder="1"/>
    <xf numFmtId="164" fontId="11" fillId="7" borderId="2" xfId="0" applyNumberFormat="1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9" fontId="17" fillId="6" borderId="2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Border="1"/>
    <xf numFmtId="167" fontId="13" fillId="8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0" fontId="27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24" fillId="2" borderId="0" xfId="0" applyFont="1" applyFill="1" applyAlignment="1">
      <alignment vertical="center"/>
    </xf>
    <xf numFmtId="164" fontId="15" fillId="9" borderId="2" xfId="0" applyNumberFormat="1" applyFont="1" applyFill="1" applyBorder="1" applyAlignment="1">
      <alignment horizontal="center" vertical="center"/>
    </xf>
    <xf numFmtId="0" fontId="29" fillId="8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vertical="center"/>
    </xf>
    <xf numFmtId="0" fontId="31" fillId="9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1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GB"/>
              <a:t>Godišnji OPEX: papir vs. Dyson</a:t>
            </a:r>
            <a:r>
              <a:rPr lang="sr-Latn-RS"/>
              <a:t> za 1 sušač</a:t>
            </a:r>
            <a:endParaRPr lang="en-GB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'CFO Dashboard'!$G$19</c:f>
              <c:strCache>
                <c:ptCount val="1"/>
                <c:pt idx="0">
                  <c:v>Papirni ubrusi</c:v>
                </c:pt>
              </c:strCache>
            </c:strRef>
          </c:tx>
          <c:spPr>
            <a:solidFill>
              <a:srgbClr val="C43D3D"/>
            </a:solidFill>
            <a:ln>
              <a:solidFill>
                <a:srgbClr val="C43D3D"/>
              </a:solidFill>
              <a:prstDash val="solid"/>
            </a:ln>
          </c:spPr>
          <c:dLbls>
            <c:numFmt formatCode="\€\ #,##0" sourceLinked="0"/>
            <c:showVal val="1"/>
          </c:dLbls>
          <c:cat>
            <c:strRef>
              <c:f>'CFO Dashboard'!$F$20</c:f>
              <c:strCache>
                <c:ptCount val="1"/>
                <c:pt idx="0">
                  <c:v>Godišnji OPEX</c:v>
                </c:pt>
              </c:strCache>
            </c:strRef>
          </c:cat>
          <c:val>
            <c:numRef>
              <c:f>'CFO Dashboard'!$G$20</c:f>
              <c:numCache>
                <c:formatCode>\€\ #,##0.00;[Red]\(\€\ #,##0.00\);\-</c:formatCode>
                <c:ptCount val="1"/>
                <c:pt idx="0">
                  <c:v>1920.0000060000002</c:v>
                </c:pt>
              </c:numCache>
            </c:numRef>
          </c:val>
        </c:ser>
        <c:ser>
          <c:idx val="1"/>
          <c:order val="1"/>
          <c:tx>
            <c:strRef>
              <c:f>'CFO Dashboard'!$H$19</c:f>
              <c:strCache>
                <c:ptCount val="1"/>
                <c:pt idx="0">
                  <c:v>Dyson Airblade</c:v>
                </c:pt>
              </c:strCache>
            </c:strRef>
          </c:tx>
          <c:spPr>
            <a:solidFill>
              <a:srgbClr val="21864B"/>
            </a:solidFill>
            <a:ln>
              <a:solidFill>
                <a:srgbClr val="21864B"/>
              </a:solidFill>
              <a:prstDash val="solid"/>
            </a:ln>
          </c:spPr>
          <c:dLbls>
            <c:numFmt formatCode="\€\ #,##0" sourceLinked="0"/>
            <c:showVal val="1"/>
          </c:dLbls>
          <c:cat>
            <c:strRef>
              <c:f>'CFO Dashboard'!$F$20</c:f>
              <c:strCache>
                <c:ptCount val="1"/>
                <c:pt idx="0">
                  <c:v>Godišnji OPEX</c:v>
                </c:pt>
              </c:strCache>
            </c:strRef>
          </c:cat>
          <c:val>
            <c:numRef>
              <c:f>'CFO Dashboard'!$H$20</c:f>
              <c:numCache>
                <c:formatCode>\€\ #,##0.00;[Red]\(\€\ #,##0.00\);\-</c:formatCode>
                <c:ptCount val="1"/>
                <c:pt idx="0">
                  <c:v>33.333333333333336</c:v>
                </c:pt>
              </c:numCache>
            </c:numRef>
          </c:val>
        </c:ser>
        <c:dLbls>
          <c:showVal val="1"/>
        </c:dLbls>
        <c:axId val="89201280"/>
        <c:axId val="89933312"/>
      </c:barChart>
      <c:catAx>
        <c:axId val="89201280"/>
        <c:scaling>
          <c:orientation val="minMax"/>
        </c:scaling>
        <c:axPos val="b"/>
        <c:majorTickMark val="none"/>
        <c:tickLblPos val="nextTo"/>
        <c:crossAx val="89933312"/>
        <c:crosses val="autoZero"/>
        <c:lblAlgn val="ctr"/>
        <c:lblOffset val="100"/>
      </c:catAx>
      <c:valAx>
        <c:axId val="899333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Trošak (€)</a:t>
                </a:r>
              </a:p>
            </c:rich>
          </c:tx>
          <c:layout/>
        </c:title>
        <c:numFmt formatCode="\€\ #,##0" sourceLinked="0"/>
        <c:majorTickMark val="none"/>
        <c:tickLblPos val="nextTo"/>
        <c:crossAx val="8920128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GB"/>
              <a:t>Kumulativni trošak — kada Dyson postaje povoljniji</a:t>
            </a:r>
            <a:r>
              <a:rPr lang="sr-Latn-RS" baseline="0"/>
              <a:t> za 1 sušač</a:t>
            </a:r>
            <a:endParaRPr lang="en-GB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'CFO Dashboard'!$B$19</c:f>
              <c:strCache>
                <c:ptCount val="1"/>
                <c:pt idx="0">
                  <c:v>Papirni ubrusi — kumulativno</c:v>
                </c:pt>
              </c:strCache>
            </c:strRef>
          </c:tx>
          <c:spPr>
            <a:ln w="28575">
              <a:solidFill>
                <a:srgbClr val="C43D3D"/>
              </a:solidFill>
              <a:prstDash val="solid"/>
            </a:ln>
          </c:spPr>
          <c:marker>
            <c:symbol val="circle"/>
            <c:size val="7"/>
            <c:spPr>
              <a:ln>
                <a:prstDash val="solid"/>
              </a:ln>
            </c:spPr>
          </c:marker>
          <c:cat>
            <c:numRef>
              <c:f>'CFO Dashboard'!$A$20:$A$25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'CFO Dashboard'!$B$20:$B$25</c:f>
              <c:numCache>
                <c:formatCode>\€\ #,##0.00;[Red]\(\€\ #,##0.00\);\-</c:formatCode>
                <c:ptCount val="6"/>
                <c:pt idx="0">
                  <c:v>0</c:v>
                </c:pt>
                <c:pt idx="1">
                  <c:v>1920.0000060000002</c:v>
                </c:pt>
                <c:pt idx="2">
                  <c:v>3840.0000120000004</c:v>
                </c:pt>
                <c:pt idx="3">
                  <c:v>5760.0000180000006</c:v>
                </c:pt>
                <c:pt idx="4">
                  <c:v>7680.0000240000008</c:v>
                </c:pt>
                <c:pt idx="5">
                  <c:v>9600.0000300000011</c:v>
                </c:pt>
              </c:numCache>
            </c:numRef>
          </c:val>
        </c:ser>
        <c:ser>
          <c:idx val="1"/>
          <c:order val="1"/>
          <c:tx>
            <c:strRef>
              <c:f>'CFO Dashboard'!$C$19</c:f>
              <c:strCache>
                <c:ptCount val="1"/>
                <c:pt idx="0">
                  <c:v>Dyson — kumulativno</c:v>
                </c:pt>
              </c:strCache>
            </c:strRef>
          </c:tx>
          <c:spPr>
            <a:ln w="28575">
              <a:solidFill>
                <a:srgbClr val="21864B"/>
              </a:solidFill>
              <a:prstDash val="solid"/>
            </a:ln>
          </c:spPr>
          <c:marker>
            <c:symbol val="circle"/>
            <c:size val="7"/>
            <c:spPr>
              <a:ln>
                <a:prstDash val="solid"/>
              </a:ln>
            </c:spPr>
          </c:marker>
          <c:cat>
            <c:numRef>
              <c:f>'CFO Dashboard'!$A$20:$A$25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'CFO Dashboard'!$C$20:$C$25</c:f>
              <c:numCache>
                <c:formatCode>\€\ #,##0.00;[Red]\(\€\ #,##0.00\);\-</c:formatCode>
                <c:ptCount val="6"/>
                <c:pt idx="0">
                  <c:v>1099</c:v>
                </c:pt>
                <c:pt idx="1">
                  <c:v>1132.3333333333333</c:v>
                </c:pt>
                <c:pt idx="2">
                  <c:v>1165.6666666666667</c:v>
                </c:pt>
                <c:pt idx="3">
                  <c:v>1199</c:v>
                </c:pt>
                <c:pt idx="4">
                  <c:v>1232.3333333333333</c:v>
                </c:pt>
                <c:pt idx="5">
                  <c:v>1265.6666666666667</c:v>
                </c:pt>
              </c:numCache>
            </c:numRef>
          </c:val>
        </c:ser>
        <c:marker val="1"/>
        <c:axId val="142136448"/>
        <c:axId val="142386304"/>
      </c:lineChart>
      <c:catAx>
        <c:axId val="142136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Godina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42386304"/>
        <c:crosses val="autoZero"/>
        <c:lblAlgn val="ctr"/>
        <c:lblOffset val="100"/>
      </c:catAx>
      <c:valAx>
        <c:axId val="1423863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Kumulativni trošak (€)</a:t>
                </a:r>
              </a:p>
            </c:rich>
          </c:tx>
          <c:layout/>
        </c:title>
        <c:numFmt formatCode="\€\ #,##0" sourceLinked="0"/>
        <c:majorTickMark val="none"/>
        <c:tickLblPos val="nextTo"/>
        <c:crossAx val="14213644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GB"/>
              <a:t>Godišnji OPEX: papir vs. Dyson</a:t>
            </a:r>
            <a:r>
              <a:rPr lang="sr-Latn-RS"/>
              <a:t> za 1 sušač</a:t>
            </a:r>
            <a:endParaRPr lang="en-GB"/>
          </a:p>
        </c:rich>
      </c:tx>
      <c:layout/>
    </c:title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'ROI Kalkulator'!$H$20</c:f>
              <c:strCache>
                <c:ptCount val="1"/>
                <c:pt idx="0">
                  <c:v>Godišnji OPEX (€)</c:v>
                </c:pt>
              </c:strCache>
            </c:strRef>
          </c:tx>
          <c:spPr>
            <a:ln>
              <a:prstDash val="solid"/>
            </a:ln>
          </c:spPr>
          <c:dPt>
            <c:idx val="0"/>
            <c:spPr>
              <a:solidFill>
                <a:srgbClr val="C43D3D"/>
              </a:solidFill>
              <a:ln>
                <a:solidFill>
                  <a:srgbClr val="C43D3D"/>
                </a:solidFill>
                <a:prstDash val="solid"/>
              </a:ln>
            </c:spPr>
          </c:dPt>
          <c:dPt>
            <c:idx val="1"/>
            <c:spPr>
              <a:solidFill>
                <a:srgbClr val="21864B"/>
              </a:solidFill>
              <a:ln>
                <a:solidFill>
                  <a:srgbClr val="21864B"/>
                </a:solidFill>
                <a:prstDash val="solid"/>
              </a:ln>
            </c:spPr>
          </c:dPt>
          <c:dLbls>
            <c:numFmt formatCode="\€\ #,##0" sourceLinked="0"/>
            <c:showVal val="1"/>
          </c:dLbls>
          <c:cat>
            <c:strRef>
              <c:f>'ROI Kalkulator'!$G$21:$G$22</c:f>
              <c:strCache>
                <c:ptCount val="2"/>
                <c:pt idx="0">
                  <c:v>Papirni ubrusi</c:v>
                </c:pt>
                <c:pt idx="1">
                  <c:v>Dyson Airblade</c:v>
                </c:pt>
              </c:strCache>
            </c:strRef>
          </c:cat>
          <c:val>
            <c:numRef>
              <c:f>'ROI Kalkulator'!$H$21:$H$22</c:f>
              <c:numCache>
                <c:formatCode>\€\ #,##0.00;[Red]\(\€\ #,##0.00\);\-</c:formatCode>
                <c:ptCount val="2"/>
                <c:pt idx="0">
                  <c:v>1920.0000060000002</c:v>
                </c:pt>
                <c:pt idx="1">
                  <c:v>33.333333333333336</c:v>
                </c:pt>
              </c:numCache>
            </c:numRef>
          </c:val>
        </c:ser>
        <c:dLbls>
          <c:showVal val="1"/>
        </c:dLbls>
        <c:axId val="120665216"/>
        <c:axId val="120666752"/>
      </c:barChart>
      <c:catAx>
        <c:axId val="120665216"/>
        <c:scaling>
          <c:orientation val="minMax"/>
        </c:scaling>
        <c:axPos val="b"/>
        <c:majorTickMark val="none"/>
        <c:tickLblPos val="nextTo"/>
        <c:crossAx val="120666752"/>
        <c:crosses val="autoZero"/>
        <c:lblAlgn val="ctr"/>
        <c:lblOffset val="100"/>
      </c:catAx>
      <c:valAx>
        <c:axId val="12066675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Trošak (€)</a:t>
                </a:r>
              </a:p>
            </c:rich>
          </c:tx>
          <c:layout/>
        </c:title>
        <c:numFmt formatCode="\€\ #,##0" sourceLinked="0"/>
        <c:majorTickMark val="none"/>
        <c:tickLblPos val="nextTo"/>
        <c:crossAx val="120665216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25</xdr:row>
      <xdr:rowOff>0</xdr:rowOff>
    </xdr:from>
    <xdr:ext cx="3744000" cy="2520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33</xdr:row>
      <xdr:rowOff>0</xdr:rowOff>
    </xdr:from>
    <xdr:ext cx="5364000" cy="2880000"/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23</xdr:row>
      <xdr:rowOff>0</xdr:rowOff>
    </xdr:from>
    <xdr:ext cx="3600000" cy="2592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4"/>
  <sheetViews>
    <sheetView showGridLines="0" tabSelected="1" zoomScale="90" workbookViewId="0">
      <pane ySplit="5" topLeftCell="A9" activePane="bottomLeft" state="frozen"/>
      <selection pane="bottomLeft" activeCell="G47" sqref="G47"/>
    </sheetView>
  </sheetViews>
  <sheetFormatPr defaultRowHeight="15"/>
  <cols>
    <col min="1" max="1" width="3.42578125" customWidth="1"/>
    <col min="2" max="2" width="31" customWidth="1"/>
    <col min="3" max="3" width="19.85546875" customWidth="1"/>
    <col min="4" max="4" width="15" customWidth="1"/>
    <col min="5" max="5" width="3" customWidth="1"/>
    <col min="6" max="11" width="19" customWidth="1"/>
    <col min="12" max="12" width="4" customWidth="1"/>
  </cols>
  <sheetData>
    <row r="1" spans="1:12" ht="26.1" customHeight="1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33.950000000000003" customHeight="1">
      <c r="A2" s="64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7.95" customHeight="1">
      <c r="A3" s="7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4" customHeight="1">
      <c r="A5" s="62" t="s">
        <v>3</v>
      </c>
      <c r="B5" s="51"/>
      <c r="C5" s="51"/>
      <c r="D5" s="51"/>
      <c r="E5" s="2"/>
      <c r="F5" s="62" t="s">
        <v>4</v>
      </c>
      <c r="G5" s="51"/>
      <c r="H5" s="51"/>
      <c r="I5" s="51"/>
      <c r="J5" s="51"/>
      <c r="K5" s="51"/>
      <c r="L5" s="2"/>
    </row>
    <row r="6" spans="1:12" ht="30" customHeight="1">
      <c r="A6" s="52" t="s">
        <v>5</v>
      </c>
      <c r="B6" s="51"/>
      <c r="C6" s="3">
        <v>1</v>
      </c>
      <c r="D6" s="4" t="s">
        <v>6</v>
      </c>
      <c r="E6" s="2"/>
      <c r="F6" s="76" t="s">
        <v>7</v>
      </c>
      <c r="G6" s="65"/>
      <c r="H6" s="66" t="s">
        <v>8</v>
      </c>
      <c r="I6" s="65"/>
      <c r="J6" s="66" t="s">
        <v>9</v>
      </c>
      <c r="K6" s="65"/>
      <c r="L6" s="2"/>
    </row>
    <row r="7" spans="1:12" ht="32.1" customHeight="1">
      <c r="A7" s="52" t="s">
        <v>10</v>
      </c>
      <c r="B7" s="51"/>
      <c r="C7" s="3">
        <v>200</v>
      </c>
      <c r="D7" s="4" t="s">
        <v>11</v>
      </c>
      <c r="E7" s="2"/>
      <c r="F7" s="69">
        <f>'ROI Kalkulator'!C27</f>
        <v>1920.0000060000002</v>
      </c>
      <c r="G7" s="55"/>
      <c r="H7" s="54">
        <f>'ROI Kalkulator'!C31</f>
        <v>33.333333333333336</v>
      </c>
      <c r="I7" s="55"/>
      <c r="J7" s="54">
        <f>'ROI Kalkulator'!C33</f>
        <v>1886.666672666667</v>
      </c>
      <c r="K7" s="55"/>
      <c r="L7" s="2"/>
    </row>
    <row r="8" spans="1:12" ht="33.950000000000003" customHeight="1">
      <c r="A8" s="60" t="s">
        <v>12</v>
      </c>
      <c r="B8" s="51"/>
      <c r="C8" s="5">
        <f>C6*C7</f>
        <v>200</v>
      </c>
      <c r="D8" s="6" t="s">
        <v>13</v>
      </c>
      <c r="E8" s="2"/>
      <c r="F8" s="56"/>
      <c r="G8" s="57"/>
      <c r="H8" s="56"/>
      <c r="I8" s="57"/>
      <c r="J8" s="56"/>
      <c r="K8" s="57"/>
      <c r="L8" s="2"/>
    </row>
    <row r="9" spans="1:12" ht="27.95" customHeight="1">
      <c r="A9" s="52" t="s">
        <v>14</v>
      </c>
      <c r="B9" s="51"/>
      <c r="C9" s="3">
        <v>25</v>
      </c>
      <c r="D9" s="4" t="s">
        <v>15</v>
      </c>
      <c r="E9" s="2"/>
      <c r="F9" s="70" t="s">
        <v>16</v>
      </c>
      <c r="G9" s="65"/>
      <c r="H9" s="66" t="s">
        <v>17</v>
      </c>
      <c r="I9" s="65"/>
      <c r="J9" s="66" t="s">
        <v>18</v>
      </c>
      <c r="K9" s="65"/>
      <c r="L9" s="2"/>
    </row>
    <row r="10" spans="1:12" ht="27.95" customHeight="1">
      <c r="A10" s="52" t="s">
        <v>19</v>
      </c>
      <c r="B10" s="51"/>
      <c r="C10" s="22">
        <v>3</v>
      </c>
      <c r="D10" s="4" t="s">
        <v>20</v>
      </c>
      <c r="E10" s="2"/>
      <c r="F10" s="58">
        <f>'ROI Kalkulator'!C34</f>
        <v>6.9901059848371174</v>
      </c>
      <c r="G10" s="55"/>
      <c r="H10" s="59">
        <f>'ROI Kalkulator'!C35</f>
        <v>0.98263888894314244</v>
      </c>
      <c r="I10" s="55"/>
      <c r="J10" s="54">
        <f>'ROI Kalkulator'!C37</f>
        <v>8334.333363333335</v>
      </c>
      <c r="K10" s="55"/>
      <c r="L10" s="2"/>
    </row>
    <row r="11" spans="1:12" ht="27.95" customHeight="1">
      <c r="A11" s="52" t="s">
        <v>21</v>
      </c>
      <c r="B11" s="51"/>
      <c r="C11" s="23">
        <v>1.0666666700000001E-2</v>
      </c>
      <c r="D11" s="4" t="s">
        <v>22</v>
      </c>
      <c r="E11" s="2"/>
      <c r="F11" s="56"/>
      <c r="G11" s="57"/>
      <c r="H11" s="56"/>
      <c r="I11" s="57"/>
      <c r="J11" s="56"/>
      <c r="K11" s="57"/>
      <c r="L11" s="2"/>
    </row>
    <row r="12" spans="1:12" ht="32.1" customHeight="1">
      <c r="A12" s="52" t="s">
        <v>23</v>
      </c>
      <c r="B12" s="51"/>
      <c r="C12" s="24">
        <v>0</v>
      </c>
      <c r="D12" s="4" t="s">
        <v>24</v>
      </c>
      <c r="E12" s="2"/>
      <c r="F12" s="2"/>
      <c r="G12" s="2"/>
      <c r="H12" s="2"/>
      <c r="I12" s="2"/>
      <c r="J12" s="2"/>
      <c r="K12" s="2"/>
      <c r="L12" s="2"/>
    </row>
    <row r="13" spans="1:12" ht="27.95" customHeight="1">
      <c r="A13" s="52" t="s">
        <v>25</v>
      </c>
      <c r="B13" s="51"/>
      <c r="C13" s="24">
        <v>1099</v>
      </c>
      <c r="D13" s="4" t="s">
        <v>26</v>
      </c>
      <c r="E13" s="2"/>
      <c r="F13" s="67" t="s">
        <v>27</v>
      </c>
      <c r="G13" s="68"/>
      <c r="H13" s="65"/>
      <c r="I13" s="2"/>
      <c r="J13" s="66" t="s">
        <v>28</v>
      </c>
      <c r="K13" s="65"/>
      <c r="L13" s="2"/>
    </row>
    <row r="14" spans="1:12" ht="27.95" customHeight="1">
      <c r="A14" s="52" t="s">
        <v>29</v>
      </c>
      <c r="B14" s="51"/>
      <c r="C14" s="23">
        <v>0.2</v>
      </c>
      <c r="D14" s="4" t="s">
        <v>30</v>
      </c>
      <c r="E14" s="2"/>
      <c r="F14" s="72">
        <f>'ROI Kalkulator'!C24</f>
        <v>60000</v>
      </c>
      <c r="G14" s="73"/>
      <c r="H14" s="55"/>
      <c r="I14" s="2"/>
      <c r="J14" s="54">
        <f>'ROI Kalkulator'!C29</f>
        <v>33.333333333333336</v>
      </c>
      <c r="K14" s="55"/>
      <c r="L14" s="2"/>
    </row>
    <row r="15" spans="1:12" ht="30" customHeight="1">
      <c r="A15" s="52" t="s">
        <v>31</v>
      </c>
      <c r="B15" s="65"/>
      <c r="C15" s="22">
        <v>10</v>
      </c>
      <c r="D15" s="4" t="s">
        <v>32</v>
      </c>
      <c r="E15" s="2"/>
      <c r="F15" s="56"/>
      <c r="G15" s="74"/>
      <c r="H15" s="57"/>
      <c r="I15" s="2"/>
      <c r="J15" s="56"/>
      <c r="K15" s="57"/>
      <c r="L15" s="2"/>
    </row>
    <row r="16" spans="1:12" ht="32.1" customHeight="1">
      <c r="A16" s="60" t="s">
        <v>33</v>
      </c>
      <c r="B16" s="65"/>
      <c r="C16" s="48">
        <f>'ROI Kalkulator'!C24*C15</f>
        <v>600000</v>
      </c>
      <c r="D16" s="6" t="s">
        <v>34</v>
      </c>
      <c r="E16" s="2"/>
      <c r="F16" s="62" t="s">
        <v>35</v>
      </c>
      <c r="G16" s="51"/>
      <c r="H16" s="51"/>
      <c r="I16" s="51"/>
      <c r="J16" s="51"/>
      <c r="K16" s="51"/>
      <c r="L16" s="2"/>
    </row>
    <row r="17" spans="1:12" ht="32.1" customHeight="1">
      <c r="A17" s="60" t="s">
        <v>36</v>
      </c>
      <c r="B17" s="51"/>
      <c r="C17" s="49">
        <f>'ROI Kalkulator'!C28</f>
        <v>166.66666666666666</v>
      </c>
      <c r="D17" s="6" t="s">
        <v>37</v>
      </c>
      <c r="E17" s="2"/>
      <c r="F17" s="75" t="str">
        <f>'ROI Kalkulator'!G15</f>
        <v>BRZ POVRAT — KANDIDAT ZA PILOT</v>
      </c>
      <c r="G17" s="51"/>
      <c r="H17" s="51"/>
      <c r="I17" s="51"/>
      <c r="J17" s="51"/>
      <c r="K17" s="51"/>
      <c r="L17" s="2"/>
    </row>
    <row r="18" spans="1:12" ht="24" customHeight="1">
      <c r="A18" s="62" t="s">
        <v>38</v>
      </c>
      <c r="B18" s="51"/>
      <c r="C18" s="51"/>
      <c r="D18" s="51"/>
      <c r="E18" s="2"/>
      <c r="F18" s="62" t="s">
        <v>39</v>
      </c>
      <c r="G18" s="51"/>
      <c r="H18" s="51"/>
      <c r="I18" s="51"/>
      <c r="J18" s="51"/>
      <c r="K18" s="51"/>
      <c r="L18" s="2"/>
    </row>
    <row r="19" spans="1:12" ht="27" customHeight="1">
      <c r="A19" s="7" t="s">
        <v>40</v>
      </c>
      <c r="B19" s="7" t="s">
        <v>41</v>
      </c>
      <c r="C19" s="7" t="s">
        <v>42</v>
      </c>
      <c r="D19" s="7" t="s">
        <v>43</v>
      </c>
      <c r="E19" s="2"/>
      <c r="F19" s="8" t="s">
        <v>44</v>
      </c>
      <c r="G19" s="8" t="s">
        <v>45</v>
      </c>
      <c r="H19" s="8" t="s">
        <v>46</v>
      </c>
      <c r="I19" s="2"/>
      <c r="J19" s="2"/>
      <c r="K19" s="2"/>
      <c r="L19" s="2"/>
    </row>
    <row r="20" spans="1:12" ht="24" customHeight="1">
      <c r="A20" s="9">
        <v>0</v>
      </c>
      <c r="B20" s="25">
        <f>'ROI Kalkulator'!$C$27*A20</f>
        <v>0</v>
      </c>
      <c r="C20" s="26">
        <f>'ROI Kalkulator'!$C$32+'ROI Kalkulator'!$C$31*A20</f>
        <v>1099</v>
      </c>
      <c r="D20" s="27">
        <f t="shared" ref="D20:D25" si="0">B20-C20</f>
        <v>-1099</v>
      </c>
      <c r="E20" s="2"/>
      <c r="F20" s="2" t="s">
        <v>47</v>
      </c>
      <c r="G20" s="28">
        <f>'ROI Kalkulator'!C27</f>
        <v>1920.0000060000002</v>
      </c>
      <c r="H20" s="29">
        <f>'ROI Kalkulator'!C31</f>
        <v>33.333333333333336</v>
      </c>
      <c r="I20" s="2"/>
      <c r="J20" s="2"/>
      <c r="K20" s="2"/>
      <c r="L20" s="2"/>
    </row>
    <row r="21" spans="1:12" ht="24" customHeight="1">
      <c r="A21" s="10">
        <v>1</v>
      </c>
      <c r="B21" s="30">
        <f>'ROI Kalkulator'!$C$27*A21</f>
        <v>1920.0000060000002</v>
      </c>
      <c r="C21" s="31">
        <f>'ROI Kalkulator'!$C$32+'ROI Kalkulator'!$C$31*A21</f>
        <v>1132.3333333333333</v>
      </c>
      <c r="D21" s="32">
        <f t="shared" si="0"/>
        <v>787.66667266666695</v>
      </c>
      <c r="E21" s="2"/>
      <c r="F21" s="2"/>
      <c r="G21" s="2"/>
      <c r="H21" s="2"/>
      <c r="I21" s="2"/>
      <c r="J21" s="2"/>
      <c r="K21" s="2"/>
      <c r="L21" s="2"/>
    </row>
    <row r="22" spans="1:12" ht="24" customHeight="1">
      <c r="A22" s="9">
        <v>2</v>
      </c>
      <c r="B22" s="25">
        <f>'ROI Kalkulator'!$C$27*A22</f>
        <v>3840.0000120000004</v>
      </c>
      <c r="C22" s="26">
        <f>'ROI Kalkulator'!$C$32+'ROI Kalkulator'!$C$31*A22</f>
        <v>1165.6666666666667</v>
      </c>
      <c r="D22" s="27">
        <f t="shared" si="0"/>
        <v>2674.3333453333335</v>
      </c>
      <c r="E22" s="2"/>
      <c r="F22" s="62" t="s">
        <v>48</v>
      </c>
      <c r="G22" s="51"/>
      <c r="H22" s="51"/>
      <c r="I22" s="2"/>
      <c r="J22" s="2"/>
      <c r="K22" s="2"/>
      <c r="L22" s="2"/>
    </row>
    <row r="23" spans="1:12" ht="24" customHeight="1">
      <c r="A23" s="10">
        <v>3</v>
      </c>
      <c r="B23" s="30">
        <f>'ROI Kalkulator'!$C$27*A23</f>
        <v>5760.0000180000006</v>
      </c>
      <c r="C23" s="31">
        <f>'ROI Kalkulator'!$C$32+'ROI Kalkulator'!$C$31*A23</f>
        <v>1199</v>
      </c>
      <c r="D23" s="32">
        <f t="shared" si="0"/>
        <v>4561.0000180000006</v>
      </c>
      <c r="E23" s="2"/>
      <c r="F23" s="61">
        <f>'ROI Kalkulator'!C34</f>
        <v>6.9901059848371174</v>
      </c>
      <c r="G23" s="51"/>
      <c r="H23" s="51"/>
      <c r="I23" s="2"/>
      <c r="J23" s="2"/>
      <c r="K23" s="2"/>
      <c r="L23" s="2"/>
    </row>
    <row r="24" spans="1:12" ht="24" customHeight="1">
      <c r="A24" s="9">
        <v>4</v>
      </c>
      <c r="B24" s="25">
        <f>'ROI Kalkulator'!$C$27*A24</f>
        <v>7680.0000240000008</v>
      </c>
      <c r="C24" s="26">
        <f>'ROI Kalkulator'!$C$32+'ROI Kalkulator'!$C$31*A24</f>
        <v>1232.3333333333333</v>
      </c>
      <c r="D24" s="27">
        <f t="shared" si="0"/>
        <v>6447.6666906666678</v>
      </c>
      <c r="E24" s="2"/>
      <c r="F24" s="51"/>
      <c r="G24" s="51"/>
      <c r="H24" s="51"/>
      <c r="I24" s="2"/>
      <c r="J24" s="2"/>
      <c r="K24" s="2"/>
      <c r="L24" s="2"/>
    </row>
    <row r="25" spans="1:12" ht="24" customHeight="1">
      <c r="A25" s="10">
        <v>5</v>
      </c>
      <c r="B25" s="30">
        <f>'ROI Kalkulator'!$C$27*A25</f>
        <v>9600.0000300000011</v>
      </c>
      <c r="C25" s="31">
        <f>'ROI Kalkulator'!$C$32+'ROI Kalkulator'!$C$31*A25</f>
        <v>1265.6666666666667</v>
      </c>
      <c r="D25" s="32">
        <f t="shared" si="0"/>
        <v>8334.333363333335</v>
      </c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38.1" customHeight="1">
      <c r="A51" s="63" t="s">
        <v>49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4" customHeight="1">
      <c r="A53" s="53" t="s">
        <v>50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</sheetData>
  <mergeCells count="41">
    <mergeCell ref="F5:K5"/>
    <mergeCell ref="A15:B15"/>
    <mergeCell ref="F14:H15"/>
    <mergeCell ref="F18:K18"/>
    <mergeCell ref="A11:B11"/>
    <mergeCell ref="H7:I8"/>
    <mergeCell ref="J7:K8"/>
    <mergeCell ref="F17:K17"/>
    <mergeCell ref="F6:G6"/>
    <mergeCell ref="A2:L2"/>
    <mergeCell ref="A16:B16"/>
    <mergeCell ref="H6:I6"/>
    <mergeCell ref="A7:B7"/>
    <mergeCell ref="F22:H22"/>
    <mergeCell ref="J6:K6"/>
    <mergeCell ref="F13:H13"/>
    <mergeCell ref="F7:G8"/>
    <mergeCell ref="A8:B8"/>
    <mergeCell ref="F9:G9"/>
    <mergeCell ref="A3:L3"/>
    <mergeCell ref="J13:K13"/>
    <mergeCell ref="A6:B6"/>
    <mergeCell ref="H9:I9"/>
    <mergeCell ref="J9:K9"/>
    <mergeCell ref="A5:D5"/>
    <mergeCell ref="A1:L1"/>
    <mergeCell ref="A10:B10"/>
    <mergeCell ref="A13:B13"/>
    <mergeCell ref="A9:B9"/>
    <mergeCell ref="A53:L53"/>
    <mergeCell ref="J14:K15"/>
    <mergeCell ref="A12:B12"/>
    <mergeCell ref="F10:G11"/>
    <mergeCell ref="H10:I11"/>
    <mergeCell ref="J10:K11"/>
    <mergeCell ref="A14:B14"/>
    <mergeCell ref="A17:B17"/>
    <mergeCell ref="F23:H24"/>
    <mergeCell ref="A18:D18"/>
    <mergeCell ref="F16:K16"/>
    <mergeCell ref="A51:L51"/>
  </mergeCells>
  <dataValidations count="7">
    <dataValidation type="decimal" operator="greaterThanOrEqual" errorTitle="Neispravan unos" error="Unesite broj koji je 0 ili veći." sqref="C6">
      <formula1>0</formula1>
    </dataValidation>
    <dataValidation type="decimal" operator="greaterThanOrEqual" errorTitle="Neispravan unos" error="Unesite broj koji je 0 ili veći." sqref="C7">
      <formula1>0</formula1>
    </dataValidation>
    <dataValidation type="decimal" operator="greaterThanOrEqual" errorTitle="Neispravan unos" error="Unesite broj koji je 0 ili veći." sqref="C9">
      <formula1>0</formula1>
    </dataValidation>
    <dataValidation type="decimal" operator="greaterThanOrEqual" errorTitle="Neispravan unos" error="Unesite broj koji je 0 ili veći." sqref="C10">
      <formula1>0</formula1>
    </dataValidation>
    <dataValidation type="decimal" operator="greaterThanOrEqual" errorTitle="Neispravan unos" error="Unesite broj koji je 0 ili veći." sqref="C11">
      <formula1>0</formula1>
    </dataValidation>
    <dataValidation type="decimal" operator="greaterThanOrEqual" errorTitle="Neispravan unos" error="Unesite broj koji je 0 ili veći." sqref="C12">
      <formula1>0</formula1>
    </dataValidation>
    <dataValidation type="decimal" operator="greaterThanOrEqual" errorTitle="Neispravan unos" error="Unesite broj koji je 0 ili veći." sqref="C13">
      <formula1>0</formula1>
    </dataValidation>
  </dataValidations>
  <pageMargins left="0.75" right="0.75" top="1" bottom="1" header="0.5" footer="0.5"/>
  <pageSetup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showGridLines="0" zoomScale="90" workbookViewId="0">
      <pane ySplit="5" topLeftCell="A6" activePane="bottomLeft" state="frozen"/>
      <selection pane="bottomLeft" activeCell="K33" sqref="K33"/>
    </sheetView>
  </sheetViews>
  <sheetFormatPr defaultRowHeight="15"/>
  <cols>
    <col min="1" max="1" width="30" customWidth="1"/>
    <col min="2" max="2" width="3" customWidth="1"/>
    <col min="3" max="3" width="15" customWidth="1"/>
    <col min="4" max="4" width="16" customWidth="1"/>
    <col min="5" max="5" width="3" customWidth="1"/>
    <col min="6" max="6" width="4" customWidth="1"/>
    <col min="7" max="7" width="22" customWidth="1"/>
    <col min="8" max="11" width="18" customWidth="1"/>
    <col min="12" max="12" width="4" customWidth="1"/>
  </cols>
  <sheetData>
    <row r="1" spans="1:12" ht="15.7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7.75">
      <c r="A2" s="81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>
      <c r="A3" s="80" t="s">
        <v>52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62" t="s">
        <v>53</v>
      </c>
      <c r="B5" s="51"/>
      <c r="C5" s="51"/>
      <c r="D5" s="51"/>
      <c r="E5" s="2"/>
      <c r="F5" s="2"/>
      <c r="G5" s="62" t="s">
        <v>4</v>
      </c>
      <c r="H5" s="51"/>
      <c r="I5" s="51"/>
      <c r="J5" s="51"/>
      <c r="K5" s="51"/>
      <c r="L5" s="51"/>
    </row>
    <row r="6" spans="1:12">
      <c r="A6" s="77" t="s">
        <v>5</v>
      </c>
      <c r="B6" s="51"/>
      <c r="C6" s="12">
        <f>'CFO Dashboard'!C6</f>
        <v>1</v>
      </c>
      <c r="D6" s="6" t="s">
        <v>6</v>
      </c>
      <c r="E6" s="2"/>
      <c r="F6" s="2"/>
      <c r="G6" s="66" t="s">
        <v>9</v>
      </c>
      <c r="H6" s="68"/>
      <c r="I6" s="65"/>
      <c r="J6" s="66" t="s">
        <v>18</v>
      </c>
      <c r="K6" s="68"/>
      <c r="L6" s="65"/>
    </row>
    <row r="7" spans="1:12">
      <c r="A7" s="77" t="s">
        <v>10</v>
      </c>
      <c r="B7" s="51"/>
      <c r="C7" s="12">
        <f>'CFO Dashboard'!C7</f>
        <v>200</v>
      </c>
      <c r="D7" s="6" t="s">
        <v>11</v>
      </c>
      <c r="E7" s="2"/>
      <c r="F7" s="2"/>
      <c r="G7" s="54">
        <f>C33</f>
        <v>1886.666672666667</v>
      </c>
      <c r="H7" s="73"/>
      <c r="I7" s="55"/>
      <c r="J7" s="54">
        <f>C37</f>
        <v>8334.333363333335</v>
      </c>
      <c r="K7" s="73"/>
      <c r="L7" s="55"/>
    </row>
    <row r="8" spans="1:12">
      <c r="A8" s="77" t="s">
        <v>14</v>
      </c>
      <c r="B8" s="51"/>
      <c r="C8" s="12">
        <f>'CFO Dashboard'!C9</f>
        <v>25</v>
      </c>
      <c r="D8" s="6" t="s">
        <v>15</v>
      </c>
      <c r="E8" s="2"/>
      <c r="F8" s="2"/>
      <c r="G8" s="56"/>
      <c r="H8" s="74"/>
      <c r="I8" s="57"/>
      <c r="J8" s="56"/>
      <c r="K8" s="74"/>
      <c r="L8" s="57"/>
    </row>
    <row r="9" spans="1:12">
      <c r="A9" s="77" t="s">
        <v>19</v>
      </c>
      <c r="B9" s="51"/>
      <c r="C9" s="33">
        <f>'CFO Dashboard'!C10</f>
        <v>3</v>
      </c>
      <c r="D9" s="6" t="s">
        <v>20</v>
      </c>
      <c r="E9" s="2"/>
      <c r="F9" s="2"/>
      <c r="G9" s="2"/>
      <c r="H9" s="2"/>
      <c r="I9" s="2"/>
      <c r="J9" s="2"/>
      <c r="K9" s="2"/>
      <c r="L9" s="2"/>
    </row>
    <row r="10" spans="1:12">
      <c r="A10" s="77" t="s">
        <v>21</v>
      </c>
      <c r="B10" s="51"/>
      <c r="C10" s="34">
        <f>'CFO Dashboard'!C11</f>
        <v>1.0666666700000001E-2</v>
      </c>
      <c r="D10" s="6" t="s">
        <v>22</v>
      </c>
      <c r="E10" s="2"/>
      <c r="F10" s="2"/>
      <c r="G10" s="70" t="s">
        <v>54</v>
      </c>
      <c r="H10" s="68"/>
      <c r="I10" s="65"/>
      <c r="J10" s="70" t="s">
        <v>16</v>
      </c>
      <c r="K10" s="68"/>
      <c r="L10" s="65"/>
    </row>
    <row r="11" spans="1:12">
      <c r="A11" s="2"/>
      <c r="B11" s="2"/>
      <c r="C11" s="2"/>
      <c r="D11" s="2"/>
      <c r="E11" s="2"/>
      <c r="F11" s="2"/>
      <c r="G11" s="82">
        <f>C32</f>
        <v>1099</v>
      </c>
      <c r="H11" s="73"/>
      <c r="I11" s="55"/>
      <c r="J11" s="58">
        <f>C34</f>
        <v>6.9901059848371174</v>
      </c>
      <c r="K11" s="73"/>
      <c r="L11" s="55"/>
    </row>
    <row r="12" spans="1:12">
      <c r="A12" s="62" t="s">
        <v>55</v>
      </c>
      <c r="B12" s="51"/>
      <c r="C12" s="51"/>
      <c r="D12" s="51"/>
      <c r="E12" s="2"/>
      <c r="F12" s="2"/>
      <c r="G12" s="56"/>
      <c r="H12" s="74"/>
      <c r="I12" s="57"/>
      <c r="J12" s="56"/>
      <c r="K12" s="74"/>
      <c r="L12" s="57"/>
    </row>
    <row r="13" spans="1:12">
      <c r="A13" s="77" t="s">
        <v>23</v>
      </c>
      <c r="B13" s="51"/>
      <c r="C13" s="35">
        <f>'CFO Dashboard'!C12</f>
        <v>0</v>
      </c>
      <c r="D13" s="6" t="s">
        <v>24</v>
      </c>
      <c r="E13" s="2"/>
      <c r="F13" s="2"/>
      <c r="G13" s="2"/>
      <c r="H13" s="2"/>
      <c r="I13" s="2"/>
      <c r="J13" s="2"/>
      <c r="K13" s="2"/>
      <c r="L13" s="2"/>
    </row>
    <row r="14" spans="1:12">
      <c r="A14" s="77" t="s">
        <v>29</v>
      </c>
      <c r="B14" s="51"/>
      <c r="C14" s="47">
        <f>'CFO Dashboard'!C14</f>
        <v>0.2</v>
      </c>
      <c r="D14" s="6" t="s">
        <v>30</v>
      </c>
      <c r="E14" s="2"/>
      <c r="F14" s="2"/>
      <c r="G14" s="62" t="s">
        <v>35</v>
      </c>
      <c r="H14" s="51"/>
      <c r="I14" s="51"/>
      <c r="J14" s="51"/>
      <c r="K14" s="51"/>
      <c r="L14" s="51"/>
    </row>
    <row r="15" spans="1:12">
      <c r="A15" s="77" t="s">
        <v>56</v>
      </c>
      <c r="B15" s="51"/>
      <c r="C15" s="35">
        <f>'CFO Dashboard'!C13</f>
        <v>1099</v>
      </c>
      <c r="D15" s="6" t="s">
        <v>26</v>
      </c>
      <c r="E15" s="2"/>
      <c r="F15" s="2"/>
      <c r="G15" s="83" t="str">
        <f>IF(C33&lt;=0,"POTREBNO JE REVIDIRATI ULAZNE PODATKE",IF(C34&lt;=12,"BRZ POVRAT — KANDIDAT ZA PILOT",IF(C34&lt;=24,"POZITIVAN BUSINESS CASE — RAZMOTRITI PILOT","POTREBNA DODATNA ANALIZA")))</f>
        <v>BRZ POVRAT — KANDIDAT ZA PILOT</v>
      </c>
      <c r="H15" s="51"/>
      <c r="I15" s="51"/>
      <c r="J15" s="51"/>
      <c r="K15" s="51"/>
      <c r="L15" s="51"/>
    </row>
    <row r="16" spans="1:12">
      <c r="A16" s="77" t="s">
        <v>57</v>
      </c>
      <c r="B16" s="51"/>
      <c r="C16" s="35">
        <v>0</v>
      </c>
      <c r="D16" s="6" t="s">
        <v>26</v>
      </c>
      <c r="E16" s="2"/>
      <c r="F16" s="2"/>
      <c r="G16" s="51"/>
      <c r="H16" s="51"/>
      <c r="I16" s="51"/>
      <c r="J16" s="51"/>
      <c r="K16" s="51"/>
      <c r="L16" s="51"/>
    </row>
    <row r="17" spans="1:12">
      <c r="A17" s="77" t="s">
        <v>58</v>
      </c>
      <c r="B17" s="51"/>
      <c r="C17" s="35">
        <v>0</v>
      </c>
      <c r="D17" s="6" t="s">
        <v>59</v>
      </c>
      <c r="E17" s="2"/>
      <c r="F17" s="2"/>
      <c r="G17" s="51"/>
      <c r="H17" s="51"/>
      <c r="I17" s="51"/>
      <c r="J17" s="51"/>
      <c r="K17" s="51"/>
      <c r="L17" s="51"/>
    </row>
    <row r="18" spans="1:12">
      <c r="A18" s="77" t="s">
        <v>60</v>
      </c>
      <c r="B18" s="51"/>
      <c r="C18" s="36">
        <f>'CFO Dashboard'!C15</f>
        <v>10</v>
      </c>
      <c r="D18" s="6" t="s">
        <v>61</v>
      </c>
      <c r="E18" s="2"/>
      <c r="F18" s="2"/>
      <c r="G18" s="2"/>
      <c r="H18" s="2"/>
      <c r="I18" s="2"/>
      <c r="J18" s="2"/>
      <c r="K18" s="2"/>
      <c r="L18" s="2"/>
    </row>
    <row r="19" spans="1:12">
      <c r="A19" s="77" t="s">
        <v>62</v>
      </c>
      <c r="B19" s="51"/>
      <c r="C19" s="36">
        <v>1</v>
      </c>
      <c r="D19" s="6" t="s">
        <v>63</v>
      </c>
      <c r="E19" s="2"/>
      <c r="F19" s="2"/>
      <c r="G19" s="2"/>
      <c r="H19" s="2"/>
      <c r="I19" s="2"/>
      <c r="J19" s="2"/>
      <c r="K19" s="2"/>
      <c r="L19" s="2"/>
    </row>
    <row r="20" spans="1:12">
      <c r="A20" s="77" t="s">
        <v>64</v>
      </c>
      <c r="B20" s="51"/>
      <c r="C20" s="13">
        <v>5</v>
      </c>
      <c r="D20" s="6" t="s">
        <v>65</v>
      </c>
      <c r="E20" s="2"/>
      <c r="F20" s="2"/>
      <c r="G20" s="2" t="s">
        <v>66</v>
      </c>
      <c r="H20" s="2" t="s">
        <v>67</v>
      </c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 t="s">
        <v>45</v>
      </c>
      <c r="H21" s="28">
        <f>C27</f>
        <v>1920.0000060000002</v>
      </c>
      <c r="I21" s="2"/>
      <c r="J21" s="2"/>
      <c r="K21" s="2"/>
      <c r="L21" s="2"/>
    </row>
    <row r="22" spans="1:12">
      <c r="A22" s="62" t="s">
        <v>68</v>
      </c>
      <c r="B22" s="51"/>
      <c r="C22" s="51"/>
      <c r="D22" s="51"/>
      <c r="E22" s="2"/>
      <c r="F22" s="2"/>
      <c r="G22" s="2" t="s">
        <v>46</v>
      </c>
      <c r="H22" s="29">
        <f>C31</f>
        <v>33.333333333333336</v>
      </c>
      <c r="I22" s="2"/>
      <c r="J22" s="2"/>
      <c r="K22" s="2"/>
      <c r="L22" s="2"/>
    </row>
    <row r="23" spans="1:12">
      <c r="A23" s="79" t="s">
        <v>69</v>
      </c>
      <c r="B23" s="51"/>
      <c r="C23" s="14">
        <f>C6*C7</f>
        <v>200</v>
      </c>
      <c r="D23" s="6" t="s">
        <v>13</v>
      </c>
      <c r="E23" s="2"/>
      <c r="F23" s="2"/>
      <c r="G23" s="2"/>
      <c r="H23" s="2"/>
      <c r="I23" s="2"/>
      <c r="J23" s="2"/>
      <c r="K23" s="2"/>
      <c r="L23" s="2"/>
    </row>
    <row r="24" spans="1:12">
      <c r="A24" s="79" t="s">
        <v>70</v>
      </c>
      <c r="B24" s="51"/>
      <c r="C24" s="14">
        <f>C23*C8*12</f>
        <v>60000</v>
      </c>
      <c r="D24" s="6" t="s">
        <v>71</v>
      </c>
      <c r="E24" s="2"/>
      <c r="F24" s="2"/>
      <c r="G24" s="2"/>
      <c r="H24" s="2"/>
      <c r="I24" s="2"/>
      <c r="J24" s="2"/>
      <c r="K24" s="2"/>
      <c r="L24" s="2"/>
    </row>
    <row r="25" spans="1:12">
      <c r="A25" s="79" t="s">
        <v>72</v>
      </c>
      <c r="B25" s="51"/>
      <c r="C25" s="14">
        <f>C24*C9</f>
        <v>180000</v>
      </c>
      <c r="D25" s="6" t="s">
        <v>73</v>
      </c>
      <c r="E25" s="2"/>
      <c r="F25" s="2"/>
      <c r="G25" s="2"/>
      <c r="H25" s="2"/>
      <c r="I25" s="2"/>
      <c r="J25" s="2"/>
      <c r="K25" s="2"/>
      <c r="L25" s="2"/>
    </row>
    <row r="26" spans="1:12">
      <c r="A26" s="79" t="s">
        <v>74</v>
      </c>
      <c r="B26" s="51"/>
      <c r="C26" s="37">
        <f>C25*C10</f>
        <v>1920.0000060000002</v>
      </c>
      <c r="D26" s="6" t="s">
        <v>75</v>
      </c>
      <c r="E26" s="2"/>
      <c r="F26" s="2"/>
      <c r="G26" s="2"/>
      <c r="H26" s="2"/>
      <c r="I26" s="2"/>
      <c r="J26" s="2"/>
      <c r="K26" s="2"/>
      <c r="L26" s="2"/>
    </row>
    <row r="27" spans="1:12">
      <c r="A27" s="78" t="s">
        <v>76</v>
      </c>
      <c r="B27" s="51"/>
      <c r="C27" s="37">
        <f>C26+C13*12</f>
        <v>1920.0000060000002</v>
      </c>
      <c r="D27" s="6" t="s">
        <v>75</v>
      </c>
      <c r="E27" s="2"/>
      <c r="F27" s="2"/>
      <c r="G27" s="2"/>
      <c r="H27" s="2"/>
      <c r="I27" s="2"/>
      <c r="J27" s="2"/>
      <c r="K27" s="2"/>
      <c r="L27" s="2"/>
    </row>
    <row r="28" spans="1:12">
      <c r="A28" s="78" t="s">
        <v>77</v>
      </c>
      <c r="B28" s="51"/>
      <c r="C28" s="15">
        <f>C24*C18/3600*C19</f>
        <v>166.66666666666666</v>
      </c>
      <c r="D28" s="6" t="s">
        <v>37</v>
      </c>
      <c r="E28" s="2"/>
      <c r="F28" s="2"/>
      <c r="G28" s="2"/>
      <c r="H28" s="2"/>
      <c r="I28" s="2"/>
      <c r="J28" s="2"/>
      <c r="K28" s="2"/>
      <c r="L28" s="2"/>
    </row>
    <row r="29" spans="1:12">
      <c r="A29" s="78" t="s">
        <v>78</v>
      </c>
      <c r="B29" s="51"/>
      <c r="C29" s="38">
        <f>C28*C14</f>
        <v>33.333333333333336</v>
      </c>
      <c r="D29" s="6" t="s">
        <v>75</v>
      </c>
      <c r="E29" s="2"/>
      <c r="F29" s="2"/>
      <c r="G29" s="2"/>
      <c r="H29" s="2"/>
      <c r="I29" s="2"/>
      <c r="J29" s="2"/>
      <c r="K29" s="2"/>
      <c r="L29" s="2"/>
    </row>
    <row r="30" spans="1:12">
      <c r="A30" s="78" t="s">
        <v>79</v>
      </c>
      <c r="B30" s="51"/>
      <c r="C30" s="38">
        <f>C17*C6</f>
        <v>0</v>
      </c>
      <c r="D30" s="6" t="s">
        <v>75</v>
      </c>
      <c r="E30" s="2"/>
      <c r="F30" s="2"/>
      <c r="G30" s="2"/>
      <c r="H30" s="2"/>
      <c r="I30" s="2"/>
      <c r="J30" s="2"/>
      <c r="K30" s="2"/>
      <c r="L30" s="2"/>
    </row>
    <row r="31" spans="1:12">
      <c r="A31" s="78" t="s">
        <v>80</v>
      </c>
      <c r="B31" s="51"/>
      <c r="C31" s="38">
        <f>C29+C30</f>
        <v>33.333333333333336</v>
      </c>
      <c r="D31" s="6" t="s">
        <v>75</v>
      </c>
      <c r="E31" s="2"/>
      <c r="F31" s="2"/>
      <c r="G31" s="2"/>
      <c r="H31" s="2"/>
      <c r="I31" s="2"/>
      <c r="J31" s="2"/>
      <c r="K31" s="2"/>
      <c r="L31" s="2"/>
    </row>
    <row r="32" spans="1:12">
      <c r="A32" s="78" t="s">
        <v>81</v>
      </c>
      <c r="B32" s="51"/>
      <c r="C32" s="35">
        <f>C6*(C15+C16)</f>
        <v>1099</v>
      </c>
      <c r="D32" s="6" t="s">
        <v>82</v>
      </c>
      <c r="E32" s="2"/>
      <c r="F32" s="2"/>
      <c r="G32" s="2"/>
      <c r="H32" s="2"/>
      <c r="I32" s="2"/>
      <c r="J32" s="2"/>
      <c r="K32" s="2"/>
      <c r="L32" s="2"/>
    </row>
    <row r="33" spans="1:12">
      <c r="A33" s="78" t="s">
        <v>83</v>
      </c>
      <c r="B33" s="51"/>
      <c r="C33" s="38">
        <f>C27-C31</f>
        <v>1886.666672666667</v>
      </c>
      <c r="D33" s="6" t="s">
        <v>75</v>
      </c>
      <c r="E33" s="2"/>
      <c r="F33" s="2"/>
      <c r="G33" s="2"/>
      <c r="H33" s="2"/>
      <c r="I33" s="2"/>
      <c r="J33" s="2"/>
      <c r="K33" s="2"/>
      <c r="L33" s="2"/>
    </row>
    <row r="34" spans="1:12">
      <c r="A34" s="78" t="s">
        <v>84</v>
      </c>
      <c r="B34" s="51"/>
      <c r="C34" s="39">
        <f>IFERROR(C32/C33*12,0)</f>
        <v>6.9901059848371174</v>
      </c>
      <c r="D34" s="6" t="s">
        <v>85</v>
      </c>
      <c r="E34" s="2"/>
      <c r="F34" s="2"/>
      <c r="G34" s="2"/>
      <c r="H34" s="2"/>
      <c r="I34" s="2"/>
      <c r="J34" s="2"/>
      <c r="K34" s="2"/>
      <c r="L34" s="2"/>
    </row>
    <row r="35" spans="1:12">
      <c r="A35" s="78" t="s">
        <v>86</v>
      </c>
      <c r="B35" s="51"/>
      <c r="C35" s="40">
        <f>IFERROR(C33/C27,0)</f>
        <v>0.98263888894314244</v>
      </c>
      <c r="D35" s="6" t="s">
        <v>87</v>
      </c>
      <c r="E35" s="2"/>
      <c r="F35" s="2"/>
      <c r="G35" s="2"/>
      <c r="H35" s="2"/>
      <c r="I35" s="2"/>
      <c r="J35" s="2"/>
      <c r="K35" s="2"/>
      <c r="L35" s="2"/>
    </row>
    <row r="36" spans="1:12">
      <c r="A36" s="78" t="s">
        <v>88</v>
      </c>
      <c r="B36" s="51"/>
      <c r="C36" s="38">
        <f>C33*C20</f>
        <v>9433.333363333335</v>
      </c>
      <c r="D36" s="6" t="s">
        <v>82</v>
      </c>
      <c r="E36" s="2"/>
      <c r="F36" s="2"/>
      <c r="G36" s="2"/>
      <c r="H36" s="2"/>
      <c r="I36" s="2"/>
      <c r="J36" s="2"/>
      <c r="K36" s="2"/>
      <c r="L36" s="2"/>
    </row>
    <row r="37" spans="1:12">
      <c r="A37" s="78" t="s">
        <v>89</v>
      </c>
      <c r="B37" s="51"/>
      <c r="C37" s="38">
        <f>C36-C32</f>
        <v>8334.333363333335</v>
      </c>
      <c r="D37" s="6" t="s">
        <v>82</v>
      </c>
      <c r="E37" s="2"/>
      <c r="F37" s="2"/>
      <c r="G37" s="2"/>
      <c r="H37" s="2"/>
      <c r="I37" s="2"/>
      <c r="J37" s="2"/>
      <c r="K37" s="2"/>
      <c r="L37" s="2"/>
    </row>
    <row r="38" spans="1:12">
      <c r="A38" s="78" t="s">
        <v>90</v>
      </c>
      <c r="B38" s="51"/>
      <c r="C38" s="40">
        <f>IFERROR(C37/C32,0)</f>
        <v>7.5835608401577206</v>
      </c>
      <c r="D38" s="6" t="s">
        <v>87</v>
      </c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63" t="s">
        <v>91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53" t="s">
        <v>92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</sheetData>
  <mergeCells count="48">
    <mergeCell ref="A2:L2"/>
    <mergeCell ref="G11:I12"/>
    <mergeCell ref="A16:B16"/>
    <mergeCell ref="G5:L5"/>
    <mergeCell ref="A7:B7"/>
    <mergeCell ref="G15:L17"/>
    <mergeCell ref="G14:L14"/>
    <mergeCell ref="J7:L8"/>
    <mergeCell ref="J10:L10"/>
    <mergeCell ref="A12:D12"/>
    <mergeCell ref="A5:D5"/>
    <mergeCell ref="J6:L6"/>
    <mergeCell ref="G10:I10"/>
    <mergeCell ref="A15:B15"/>
    <mergeCell ref="G6:I6"/>
    <mergeCell ref="A35:B35"/>
    <mergeCell ref="A20:B20"/>
    <mergeCell ref="A38:B38"/>
    <mergeCell ref="A36:B36"/>
    <mergeCell ref="A3:L3"/>
    <mergeCell ref="A6:B6"/>
    <mergeCell ref="A25:B25"/>
    <mergeCell ref="A29:B29"/>
    <mergeCell ref="A19:B19"/>
    <mergeCell ref="A24:B24"/>
    <mergeCell ref="A30:B30"/>
    <mergeCell ref="A22:D22"/>
    <mergeCell ref="A32:B32"/>
    <mergeCell ref="A14:B14"/>
    <mergeCell ref="A17:B17"/>
    <mergeCell ref="A23:B23"/>
    <mergeCell ref="A8:B8"/>
    <mergeCell ref="A1:L1"/>
    <mergeCell ref="A10:B10"/>
    <mergeCell ref="A28:B28"/>
    <mergeCell ref="A45:L45"/>
    <mergeCell ref="A13:B13"/>
    <mergeCell ref="A9:B9"/>
    <mergeCell ref="A31:B31"/>
    <mergeCell ref="A34:B34"/>
    <mergeCell ref="A42:L42"/>
    <mergeCell ref="A37:B37"/>
    <mergeCell ref="A18:B18"/>
    <mergeCell ref="A27:B27"/>
    <mergeCell ref="G7:I8"/>
    <mergeCell ref="A26:B26"/>
    <mergeCell ref="J11:L12"/>
    <mergeCell ref="A33:B33"/>
  </mergeCells>
  <pageMargins left="0.75" right="0.75" top="1" bottom="1" header="0.5" footer="0.5"/>
  <pageSetup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"/>
  <sheetViews>
    <sheetView showGridLines="0" workbookViewId="0">
      <selection sqref="A1:D1"/>
    </sheetView>
  </sheetViews>
  <sheetFormatPr defaultRowHeight="15"/>
  <cols>
    <col min="1" max="1" width="3" customWidth="1"/>
    <col min="2" max="2" width="52" customWidth="1"/>
    <col min="3" max="3" width="18" customWidth="1"/>
    <col min="4" max="4" width="44" customWidth="1"/>
  </cols>
  <sheetData>
    <row r="1" spans="1:4" ht="20.25">
      <c r="A1" s="84" t="s">
        <v>93</v>
      </c>
      <c r="B1" s="51"/>
      <c r="C1" s="51"/>
      <c r="D1" s="51"/>
    </row>
    <row r="2" spans="1:4">
      <c r="A2" s="86" t="s">
        <v>94</v>
      </c>
      <c r="B2" s="51"/>
      <c r="C2" s="51"/>
      <c r="D2" s="51"/>
    </row>
    <row r="3" spans="1:4">
      <c r="A3" s="2"/>
      <c r="B3" s="2"/>
      <c r="C3" s="2"/>
      <c r="D3" s="2"/>
    </row>
    <row r="4" spans="1:4">
      <c r="A4" s="8"/>
      <c r="B4" s="8" t="s">
        <v>95</v>
      </c>
      <c r="C4" s="8" t="s">
        <v>96</v>
      </c>
      <c r="D4" s="8" t="s">
        <v>97</v>
      </c>
    </row>
    <row r="5" spans="1:4" ht="36" customHeight="1">
      <c r="A5" s="2"/>
      <c r="B5" s="11" t="s">
        <v>98</v>
      </c>
      <c r="C5" s="16">
        <f>'ROI Kalkulator'!C6</f>
        <v>1</v>
      </c>
      <c r="D5" s="11" t="s">
        <v>99</v>
      </c>
    </row>
    <row r="6" spans="1:4" ht="36" customHeight="1">
      <c r="A6" s="2"/>
      <c r="B6" s="11" t="s">
        <v>100</v>
      </c>
      <c r="C6" s="16">
        <f>'ROI Kalkulator'!C7</f>
        <v>200</v>
      </c>
      <c r="D6" s="11" t="s">
        <v>101</v>
      </c>
    </row>
    <row r="7" spans="1:4" ht="36" customHeight="1">
      <c r="A7" s="2"/>
      <c r="B7" s="11" t="s">
        <v>102</v>
      </c>
      <c r="C7" s="17">
        <f>'ROI Kalkulator'!C23</f>
        <v>200</v>
      </c>
      <c r="D7" s="11" t="s">
        <v>103</v>
      </c>
    </row>
    <row r="8" spans="1:4" ht="36" customHeight="1">
      <c r="A8" s="2"/>
      <c r="B8" s="11" t="s">
        <v>104</v>
      </c>
      <c r="C8" s="16">
        <f>'ROI Kalkulator'!C8</f>
        <v>25</v>
      </c>
      <c r="D8" s="11" t="s">
        <v>105</v>
      </c>
    </row>
    <row r="9" spans="1:4" ht="36" customHeight="1">
      <c r="A9" s="2"/>
      <c r="B9" s="11" t="s">
        <v>106</v>
      </c>
      <c r="C9" s="16">
        <f>'ROI Kalkulator'!C9</f>
        <v>3</v>
      </c>
      <c r="D9" s="11" t="s">
        <v>107</v>
      </c>
    </row>
    <row r="10" spans="1:4" ht="36" customHeight="1">
      <c r="A10" s="2"/>
      <c r="B10" s="11" t="s">
        <v>108</v>
      </c>
      <c r="C10" s="16">
        <f>'ROI Kalkulator'!C10</f>
        <v>1.0666666700000001E-2</v>
      </c>
      <c r="D10" s="11" t="s">
        <v>109</v>
      </c>
    </row>
    <row r="11" spans="1:4" ht="36" customHeight="1">
      <c r="A11" s="2"/>
      <c r="B11" s="11" t="s">
        <v>110</v>
      </c>
      <c r="C11" s="16">
        <f>'ROI Kalkulator'!C13</f>
        <v>0</v>
      </c>
      <c r="D11" s="11" t="s">
        <v>111</v>
      </c>
    </row>
    <row r="12" spans="1:4" ht="36" customHeight="1">
      <c r="A12" s="2"/>
      <c r="B12" s="11" t="s">
        <v>112</v>
      </c>
      <c r="C12" s="17">
        <f>'ROI Kalkulator'!C24</f>
        <v>60000</v>
      </c>
      <c r="D12" s="11" t="s">
        <v>113</v>
      </c>
    </row>
    <row r="13" spans="1:4">
      <c r="A13" s="2"/>
      <c r="B13" s="2"/>
      <c r="C13" s="2"/>
      <c r="D13" s="2"/>
    </row>
    <row r="14" spans="1:4" ht="42" customHeight="1">
      <c r="A14" s="2"/>
      <c r="B14" s="85" t="s">
        <v>114</v>
      </c>
      <c r="C14" s="51"/>
      <c r="D14" s="51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</sheetData>
  <mergeCells count="3">
    <mergeCell ref="A1:D1"/>
    <mergeCell ref="B14:D14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8"/>
  <sheetViews>
    <sheetView showGridLines="0" workbookViewId="0">
      <selection sqref="A1:D1"/>
    </sheetView>
  </sheetViews>
  <sheetFormatPr defaultRowHeight="15"/>
  <cols>
    <col min="1" max="1" width="34" customWidth="1"/>
    <col min="2" max="2" width="18" customWidth="1"/>
    <col min="3" max="3" width="20" customWidth="1"/>
    <col min="4" max="4" width="46" customWidth="1"/>
  </cols>
  <sheetData>
    <row r="1" spans="1:4" ht="20.25">
      <c r="A1" s="84" t="s">
        <v>115</v>
      </c>
      <c r="B1" s="51"/>
      <c r="C1" s="51"/>
      <c r="D1" s="51"/>
    </row>
    <row r="2" spans="1:4">
      <c r="A2" s="2"/>
      <c r="B2" s="2"/>
      <c r="C2" s="2"/>
      <c r="D2" s="2"/>
    </row>
    <row r="3" spans="1:4">
      <c r="A3" s="18" t="s">
        <v>116</v>
      </c>
      <c r="B3" s="18" t="s">
        <v>117</v>
      </c>
      <c r="C3" s="18" t="s">
        <v>118</v>
      </c>
      <c r="D3" s="18" t="s">
        <v>119</v>
      </c>
    </row>
    <row r="4" spans="1:4">
      <c r="A4" s="11" t="s">
        <v>120</v>
      </c>
      <c r="B4" s="19">
        <f>'ROI Kalkulator'!C6</f>
        <v>1</v>
      </c>
      <c r="C4" s="2" t="s">
        <v>6</v>
      </c>
      <c r="D4" s="11" t="s">
        <v>121</v>
      </c>
    </row>
    <row r="5" spans="1:4">
      <c r="A5" s="11" t="s">
        <v>122</v>
      </c>
      <c r="B5" s="19">
        <f>'ROI Kalkulator'!C7</f>
        <v>200</v>
      </c>
      <c r="C5" s="2" t="s">
        <v>11</v>
      </c>
      <c r="D5" s="11" t="s">
        <v>121</v>
      </c>
    </row>
    <row r="6" spans="1:4">
      <c r="A6" s="11" t="s">
        <v>123</v>
      </c>
      <c r="B6" s="20">
        <f>'ROI Kalkulator'!C23</f>
        <v>200</v>
      </c>
      <c r="C6" s="2" t="s">
        <v>13</v>
      </c>
      <c r="D6" s="11" t="s">
        <v>124</v>
      </c>
    </row>
    <row r="7" spans="1:4">
      <c r="A7" s="11" t="s">
        <v>125</v>
      </c>
      <c r="B7" s="19">
        <f>'ROI Kalkulator'!C8</f>
        <v>25</v>
      </c>
      <c r="C7" s="2" t="s">
        <v>15</v>
      </c>
      <c r="D7" s="11" t="s">
        <v>121</v>
      </c>
    </row>
    <row r="8" spans="1:4">
      <c r="A8" s="11" t="s">
        <v>126</v>
      </c>
      <c r="B8" s="20">
        <f>'ROI Kalkulator'!C24</f>
        <v>60000</v>
      </c>
      <c r="C8" s="2" t="s">
        <v>71</v>
      </c>
      <c r="D8" s="11" t="s">
        <v>127</v>
      </c>
    </row>
    <row r="9" spans="1:4">
      <c r="A9" s="11" t="s">
        <v>128</v>
      </c>
      <c r="B9" s="19">
        <f>'ROI Kalkulator'!C9</f>
        <v>3</v>
      </c>
      <c r="C9" s="2" t="s">
        <v>20</v>
      </c>
      <c r="D9" s="11" t="s">
        <v>121</v>
      </c>
    </row>
    <row r="10" spans="1:4">
      <c r="A10" s="11" t="s">
        <v>129</v>
      </c>
      <c r="B10" s="19">
        <f>'ROI Kalkulator'!C10</f>
        <v>1.0666666700000001E-2</v>
      </c>
      <c r="C10" s="2" t="s">
        <v>22</v>
      </c>
      <c r="D10" s="11" t="s">
        <v>121</v>
      </c>
    </row>
    <row r="11" spans="1:4">
      <c r="A11" s="11" t="s">
        <v>130</v>
      </c>
      <c r="B11" s="20">
        <f>'ROI Kalkulator'!C25</f>
        <v>180000</v>
      </c>
      <c r="C11" s="2" t="s">
        <v>73</v>
      </c>
      <c r="D11" s="11" t="s">
        <v>131</v>
      </c>
    </row>
    <row r="12" spans="1:4">
      <c r="A12" s="11" t="s">
        <v>74</v>
      </c>
      <c r="B12" s="41">
        <f>'ROI Kalkulator'!C26</f>
        <v>1920.0000060000002</v>
      </c>
      <c r="C12" s="2" t="s">
        <v>75</v>
      </c>
      <c r="D12" s="11" t="s">
        <v>132</v>
      </c>
    </row>
    <row r="13" spans="1:4">
      <c r="A13" s="11" t="s">
        <v>133</v>
      </c>
      <c r="B13" s="41">
        <f>'ROI Kalkulator'!C27</f>
        <v>1920.0000060000002</v>
      </c>
      <c r="C13" s="2" t="s">
        <v>75</v>
      </c>
      <c r="D13" s="11" t="s">
        <v>134</v>
      </c>
    </row>
    <row r="14" spans="1:4">
      <c r="A14" s="11" t="s">
        <v>135</v>
      </c>
      <c r="B14" s="21">
        <f>'ROI Kalkulator'!C28</f>
        <v>166.66666666666666</v>
      </c>
      <c r="C14" s="2" t="s">
        <v>37</v>
      </c>
      <c r="D14" s="11" t="s">
        <v>136</v>
      </c>
    </row>
    <row r="15" spans="1:4">
      <c r="A15" s="11" t="s">
        <v>78</v>
      </c>
      <c r="B15" s="42">
        <f>'ROI Kalkulator'!C29</f>
        <v>33.333333333333336</v>
      </c>
      <c r="C15" s="2" t="s">
        <v>75</v>
      </c>
      <c r="D15" s="11" t="s">
        <v>137</v>
      </c>
    </row>
    <row r="16" spans="1:4">
      <c r="A16" s="11" t="s">
        <v>79</v>
      </c>
      <c r="B16" s="42">
        <f>'ROI Kalkulator'!C30</f>
        <v>0</v>
      </c>
      <c r="C16" s="2" t="s">
        <v>75</v>
      </c>
      <c r="D16" s="11" t="s">
        <v>138</v>
      </c>
    </row>
    <row r="17" spans="1:4">
      <c r="A17" s="11" t="s">
        <v>139</v>
      </c>
      <c r="B17" s="43">
        <f>'ROI Kalkulator'!C31</f>
        <v>33.333333333333336</v>
      </c>
      <c r="C17" s="2" t="s">
        <v>75</v>
      </c>
      <c r="D17" s="11" t="s">
        <v>140</v>
      </c>
    </row>
    <row r="18" spans="1:4">
      <c r="A18" s="11" t="s">
        <v>141</v>
      </c>
      <c r="B18" s="44">
        <f>'ROI Kalkulator'!C32</f>
        <v>1099</v>
      </c>
      <c r="C18" s="2" t="s">
        <v>82</v>
      </c>
      <c r="D18" s="11" t="s">
        <v>142</v>
      </c>
    </row>
    <row r="19" spans="1:4">
      <c r="A19" s="11" t="s">
        <v>83</v>
      </c>
      <c r="B19" s="43">
        <f>'ROI Kalkulator'!C33</f>
        <v>1886.666672666667</v>
      </c>
      <c r="C19" s="2" t="s">
        <v>75</v>
      </c>
      <c r="D19" s="11" t="s">
        <v>143</v>
      </c>
    </row>
    <row r="20" spans="1:4">
      <c r="A20" s="11" t="s">
        <v>144</v>
      </c>
      <c r="B20" s="45">
        <f>'ROI Kalkulator'!C34</f>
        <v>6.9901059848371174</v>
      </c>
      <c r="C20" s="2" t="s">
        <v>85</v>
      </c>
      <c r="D20" s="11" t="s">
        <v>145</v>
      </c>
    </row>
    <row r="21" spans="1:4">
      <c r="A21" s="11" t="s">
        <v>86</v>
      </c>
      <c r="B21" s="46">
        <f>'ROI Kalkulator'!C35</f>
        <v>0.98263888894314244</v>
      </c>
      <c r="C21" s="2" t="s">
        <v>87</v>
      </c>
      <c r="D21" s="11" t="s">
        <v>146</v>
      </c>
    </row>
    <row r="22" spans="1:4">
      <c r="A22" s="11" t="s">
        <v>88</v>
      </c>
      <c r="B22" s="42">
        <f>'ROI Kalkulator'!C36</f>
        <v>9433.333363333335</v>
      </c>
      <c r="C22" s="2" t="s">
        <v>82</v>
      </c>
      <c r="D22" s="11" t="s">
        <v>147</v>
      </c>
    </row>
    <row r="23" spans="1:4">
      <c r="A23" s="11" t="s">
        <v>148</v>
      </c>
      <c r="B23" s="43">
        <f>'ROI Kalkulator'!C37</f>
        <v>8334.333363333335</v>
      </c>
      <c r="C23" s="2" t="s">
        <v>82</v>
      </c>
      <c r="D23" s="11" t="s">
        <v>149</v>
      </c>
    </row>
    <row r="24" spans="1:4">
      <c r="A24" s="11" t="s">
        <v>90</v>
      </c>
      <c r="B24" s="46">
        <f>'ROI Kalkulator'!C38</f>
        <v>7.5835608401577206</v>
      </c>
      <c r="C24" s="2" t="s">
        <v>87</v>
      </c>
      <c r="D24" s="11" t="s">
        <v>150</v>
      </c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5"/>
  <sheetViews>
    <sheetView showGridLines="0" workbookViewId="0"/>
  </sheetViews>
  <sheetFormatPr defaultRowHeight="15"/>
  <cols>
    <col min="1" max="1" width="4" customWidth="1"/>
    <col min="2" max="2" width="115" customWidth="1"/>
  </cols>
  <sheetData>
    <row r="1" spans="1:2" ht="20.25">
      <c r="A1" s="84" t="s">
        <v>151</v>
      </c>
      <c r="B1" s="51"/>
    </row>
    <row r="2" spans="1:2">
      <c r="A2" s="2"/>
      <c r="B2" s="2"/>
    </row>
    <row r="3" spans="1:2" ht="33.950000000000003" customHeight="1">
      <c r="A3" s="2"/>
      <c r="B3" s="11" t="s">
        <v>152</v>
      </c>
    </row>
    <row r="4" spans="1:2" ht="33.950000000000003" customHeight="1">
      <c r="A4" s="2"/>
      <c r="B4" s="11" t="s">
        <v>153</v>
      </c>
    </row>
    <row r="5" spans="1:2" ht="33.950000000000003" customHeight="1">
      <c r="A5" s="2"/>
      <c r="B5" s="11" t="s">
        <v>154</v>
      </c>
    </row>
    <row r="6" spans="1:2" ht="33.950000000000003" customHeight="1">
      <c r="A6" s="2"/>
      <c r="B6" s="11" t="s">
        <v>155</v>
      </c>
    </row>
    <row r="7" spans="1:2" ht="33.950000000000003" customHeight="1">
      <c r="A7" s="2"/>
      <c r="B7" s="11" t="s">
        <v>156</v>
      </c>
    </row>
    <row r="8" spans="1:2" ht="33.950000000000003" customHeight="1">
      <c r="A8" s="2"/>
      <c r="B8" s="11" t="s">
        <v>157</v>
      </c>
    </row>
    <row r="9" spans="1:2" ht="33.950000000000003" customHeight="1">
      <c r="A9" s="2"/>
      <c r="B9" s="11" t="s">
        <v>158</v>
      </c>
    </row>
    <row r="10" spans="1:2">
      <c r="A10" s="2"/>
      <c r="B10" s="2"/>
    </row>
    <row r="11" spans="1:2">
      <c r="A11" s="2"/>
      <c r="B11" s="2"/>
    </row>
    <row r="12" spans="1:2">
      <c r="A12" s="2"/>
      <c r="B12" s="87" t="s">
        <v>159</v>
      </c>
    </row>
    <row r="13" spans="1:2">
      <c r="A13" s="2"/>
      <c r="B13" s="51"/>
    </row>
    <row r="14" spans="1:2">
      <c r="A14" s="2"/>
      <c r="B14" s="51"/>
    </row>
    <row r="15" spans="1:2">
      <c r="A15" s="2"/>
      <c r="B15" s="2"/>
    </row>
  </sheetData>
  <mergeCells count="2">
    <mergeCell ref="B12:B14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CFO Dashboard</vt:lpstr>
      <vt:lpstr>ROI Kalkulator</vt:lpstr>
      <vt:lpstr>Audit podaci</vt:lpstr>
      <vt:lpstr>Detaljni model</vt:lpstr>
      <vt:lpstr>Uputstvo</vt:lpstr>
      <vt:lpstr>'CFO Dashboard'!Print_Area</vt:lpstr>
      <vt:lpstr>'ROI Kalkulator'!Print_Area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Nesa</cp:lastModifiedBy>
  <dcterms:created xsi:type="dcterms:W3CDTF">2026-08-20T11:08:46Z</dcterms:created>
  <dcterms:modified xsi:type="dcterms:W3CDTF">2026-08-20T20:56:04Z</dcterms:modified>
</cp:coreProperties>
</file>